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13116" tabRatio="871" activeTab="5"/>
  </bookViews>
  <sheets>
    <sheet name="SAŽETAK" sheetId="1" r:id="rId1"/>
    <sheet name="OŠ KRAL-Račun prihoda i rashoda" sheetId="8" r:id="rId2"/>
    <sheet name="OŠ KRAL-Rashodi prema funk." sheetId="5" r:id="rId3"/>
    <sheet name="OŠ KRAL-Račun financiranja" sheetId="10" r:id="rId4"/>
    <sheet name="OŠ KRAL-Posebni dio" sheetId="2" r:id="rId5"/>
    <sheet name="OŠ KRAL-posebni dio prihodi" sheetId="11" r:id="rId6"/>
  </sheets>
  <definedNames>
    <definedName name="_xlnm.Print_Titles" localSheetId="4">'OŠ KRAL-Posebni dio'!$1:$3</definedName>
    <definedName name="_xlnm.Print_Area" localSheetId="4">'OŠ KRAL-Posebni dio'!$A$1:$J$117</definedName>
    <definedName name="_xlnm.Print_Area" localSheetId="5">'OŠ KRAL-posebni dio prihodi'!$A$1:$J$34</definedName>
    <definedName name="_xlnm.Print_Area" localSheetId="3">'OŠ KRAL-Račun financiranja'!$A$1:$J$9</definedName>
    <definedName name="_xlnm.Print_Area" localSheetId="1">'OŠ KRAL-Račun prihoda i rashoda'!$A$1:$J$69</definedName>
    <definedName name="_xlnm.Print_Area" localSheetId="2">'OŠ KRAL-Rashodi prema funk.'!$A$1:$J$15</definedName>
    <definedName name="_xlnm.Print_Area" localSheetId="0">SAŽETAK!$A$1:$O$37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25" i="11" l="1"/>
  <c r="D22" i="11"/>
  <c r="D21" i="11"/>
  <c r="D20" i="11"/>
  <c r="D10" i="11"/>
  <c r="D9" i="11"/>
  <c r="D8" i="11"/>
  <c r="J13" i="5"/>
  <c r="I13" i="5"/>
  <c r="G13" i="5"/>
  <c r="E13" i="5"/>
  <c r="C13" i="5"/>
  <c r="B13" i="5"/>
  <c r="B12" i="5"/>
  <c r="H13" i="5" l="1"/>
  <c r="F13" i="5"/>
  <c r="D13" i="5"/>
  <c r="I21" i="11"/>
  <c r="I20" i="11" s="1"/>
  <c r="I7" i="11" s="1"/>
  <c r="I6" i="11" s="1"/>
  <c r="I5" i="11" s="1"/>
  <c r="G21" i="11"/>
  <c r="G20" i="11" s="1"/>
  <c r="G7" i="11" s="1"/>
  <c r="G6" i="11" s="1"/>
  <c r="G5" i="11" s="1"/>
  <c r="E21" i="11"/>
  <c r="E20" i="11"/>
  <c r="E7" i="11"/>
  <c r="E6" i="11" s="1"/>
  <c r="E5" i="11" s="1"/>
  <c r="C27" i="11"/>
  <c r="C26" i="11"/>
  <c r="C12" i="11"/>
  <c r="C11" i="11" s="1"/>
  <c r="C7" i="11" s="1"/>
  <c r="C24" i="11"/>
  <c r="C23" i="11" s="1"/>
  <c r="C21" i="11"/>
  <c r="C20" i="11" s="1"/>
  <c r="C18" i="11"/>
  <c r="C17" i="11" s="1"/>
  <c r="B7" i="11"/>
  <c r="C9" i="11"/>
  <c r="C8" i="11" s="1"/>
  <c r="B26" i="11"/>
  <c r="B27" i="11"/>
  <c r="B17" i="11"/>
  <c r="B18" i="11"/>
  <c r="B12" i="11"/>
  <c r="C4" i="2"/>
  <c r="I8" i="2"/>
  <c r="I7" i="2"/>
  <c r="G7" i="2"/>
  <c r="G6" i="2" s="1"/>
  <c r="G5" i="2" s="1"/>
  <c r="G4" i="2" s="1"/>
  <c r="G8" i="2"/>
  <c r="J4" i="2"/>
  <c r="E5" i="2"/>
  <c r="E4" i="2" s="1"/>
  <c r="E6" i="2"/>
  <c r="E8" i="2"/>
  <c r="E7" i="2"/>
  <c r="E18" i="2"/>
  <c r="I69" i="8"/>
  <c r="E69" i="8"/>
  <c r="G69" i="8"/>
  <c r="C69" i="8"/>
  <c r="E58" i="8"/>
  <c r="I58" i="8"/>
  <c r="G58" i="8"/>
  <c r="B58" i="8"/>
  <c r="B59" i="8"/>
  <c r="I59" i="8"/>
  <c r="G59" i="8"/>
  <c r="E59" i="8"/>
  <c r="C59" i="8"/>
  <c r="C58" i="8" s="1"/>
  <c r="I55" i="8"/>
  <c r="G55" i="8"/>
  <c r="E55" i="8"/>
  <c r="C55" i="8"/>
  <c r="I40" i="8"/>
  <c r="G40" i="8"/>
  <c r="E40" i="8"/>
  <c r="C40" i="8"/>
  <c r="I35" i="8"/>
  <c r="I34" i="8"/>
  <c r="G35" i="8"/>
  <c r="G34" i="8"/>
  <c r="E35" i="8"/>
  <c r="E34" i="8"/>
  <c r="C35" i="8"/>
  <c r="C34" i="8" s="1"/>
  <c r="B35" i="8"/>
  <c r="I21" i="8"/>
  <c r="G21" i="8"/>
  <c r="G9" i="8" s="1"/>
  <c r="G27" i="8" s="1"/>
  <c r="E21" i="8"/>
  <c r="C21" i="8"/>
  <c r="D21" i="8" s="1"/>
  <c r="G18" i="8"/>
  <c r="E18" i="8"/>
  <c r="I14" i="8"/>
  <c r="G14" i="8"/>
  <c r="E14" i="8"/>
  <c r="I10" i="8"/>
  <c r="I9" i="8"/>
  <c r="I27" i="8" s="1"/>
  <c r="G10" i="8"/>
  <c r="E10" i="8"/>
  <c r="E9" i="8"/>
  <c r="E27" i="8" s="1"/>
  <c r="B10" i="8"/>
  <c r="C9" i="8"/>
  <c r="C27" i="8" s="1"/>
  <c r="C18" i="8"/>
  <c r="C14" i="8"/>
  <c r="B23" i="8"/>
  <c r="C6" i="11" l="1"/>
  <c r="C5" i="11" s="1"/>
  <c r="G27" i="1"/>
  <c r="G31" i="1" s="1"/>
  <c r="I8" i="1" l="1"/>
  <c r="B40" i="8" l="1"/>
  <c r="B34" i="8" s="1"/>
  <c r="D34" i="8" s="1"/>
  <c r="B55" i="8"/>
  <c r="D55" i="8" s="1"/>
  <c r="D35" i="8"/>
  <c r="D36" i="8"/>
  <c r="D37" i="8"/>
  <c r="D38" i="8"/>
  <c r="D39" i="8"/>
  <c r="D40" i="8"/>
  <c r="D41" i="8"/>
  <c r="D42" i="8"/>
  <c r="D44" i="8"/>
  <c r="D45" i="8"/>
  <c r="D47" i="8"/>
  <c r="D48" i="8"/>
  <c r="D50" i="8"/>
  <c r="D52" i="8"/>
  <c r="D53" i="8"/>
  <c r="D57" i="8"/>
  <c r="D58" i="8"/>
  <c r="D59" i="8"/>
  <c r="D60" i="8"/>
  <c r="D65" i="8"/>
  <c r="D68" i="8"/>
  <c r="D11" i="8"/>
  <c r="D12" i="8"/>
  <c r="D13" i="8"/>
  <c r="D14" i="8"/>
  <c r="D15" i="8"/>
  <c r="D16" i="8"/>
  <c r="D17" i="8"/>
  <c r="D18" i="8"/>
  <c r="D19" i="8"/>
  <c r="D20" i="8"/>
  <c r="D22" i="8"/>
  <c r="D23" i="8"/>
  <c r="D24" i="8"/>
  <c r="D25" i="8"/>
  <c r="D26" i="8"/>
  <c r="B18" i="8"/>
  <c r="D10" i="8"/>
  <c r="B9" i="8"/>
  <c r="B27" i="8" s="1"/>
  <c r="D27" i="8" s="1"/>
  <c r="B21" i="8"/>
  <c r="D14" i="5"/>
  <c r="F31" i="1"/>
  <c r="D9" i="8" l="1"/>
  <c r="B69" i="8"/>
  <c r="B25" i="11"/>
  <c r="B24" i="11" s="1"/>
  <c r="B23" i="11" s="1"/>
  <c r="B21" i="11"/>
  <c r="B20" i="11" s="1"/>
  <c r="B9" i="11"/>
  <c r="B8" i="11" s="1"/>
  <c r="B8" i="2"/>
  <c r="B7" i="2" s="1"/>
  <c r="F7" i="2"/>
  <c r="H7" i="2"/>
  <c r="D64" i="2"/>
  <c r="F64" i="2"/>
  <c r="H64" i="2"/>
  <c r="J64" i="2"/>
  <c r="C64" i="2"/>
  <c r="E64" i="2"/>
  <c r="G64" i="2"/>
  <c r="I64" i="2"/>
  <c r="B64" i="2"/>
  <c r="J7" i="2" l="1"/>
  <c r="B6" i="11"/>
  <c r="B5" i="11" s="1"/>
  <c r="D7" i="2"/>
  <c r="C7" i="2"/>
  <c r="B18" i="2"/>
  <c r="J6" i="2"/>
  <c r="H5" i="2"/>
  <c r="H4" i="2" s="1"/>
  <c r="H6" i="2"/>
  <c r="F5" i="2"/>
  <c r="F4" i="2" s="1"/>
  <c r="F6" i="2"/>
  <c r="C103" i="2"/>
  <c r="D103" i="2"/>
  <c r="D102" i="2" s="1"/>
  <c r="D101" i="2" s="1"/>
  <c r="E103" i="2"/>
  <c r="F103" i="2"/>
  <c r="F102" i="2" s="1"/>
  <c r="F101" i="2" s="1"/>
  <c r="G103" i="2"/>
  <c r="H103" i="2"/>
  <c r="I103" i="2"/>
  <c r="J103" i="2"/>
  <c r="J102" i="2" s="1"/>
  <c r="J101" i="2" s="1"/>
  <c r="C99" i="2"/>
  <c r="C98" i="2" s="1"/>
  <c r="C97" i="2" s="1"/>
  <c r="C96" i="2" s="1"/>
  <c r="D99" i="2"/>
  <c r="D98" i="2" s="1"/>
  <c r="D97" i="2" s="1"/>
  <c r="D96" i="2" s="1"/>
  <c r="E99" i="2"/>
  <c r="E98" i="2" s="1"/>
  <c r="E97" i="2" s="1"/>
  <c r="E96" i="2" s="1"/>
  <c r="F99" i="2"/>
  <c r="F98" i="2" s="1"/>
  <c r="F97" i="2" s="1"/>
  <c r="F96" i="2" s="1"/>
  <c r="G99" i="2"/>
  <c r="G98" i="2" s="1"/>
  <c r="G97" i="2" s="1"/>
  <c r="G96" i="2" s="1"/>
  <c r="H99" i="2"/>
  <c r="H98" i="2" s="1"/>
  <c r="H97" i="2" s="1"/>
  <c r="H96" i="2" s="1"/>
  <c r="I99" i="2"/>
  <c r="I98" i="2" s="1"/>
  <c r="I97" i="2" s="1"/>
  <c r="I96" i="2" s="1"/>
  <c r="J99" i="2"/>
  <c r="J98" i="2" s="1"/>
  <c r="J97" i="2" s="1"/>
  <c r="B99" i="2"/>
  <c r="B98" i="2" s="1"/>
  <c r="B97" i="2" s="1"/>
  <c r="B96" i="2" s="1"/>
  <c r="C102" i="2"/>
  <c r="C101" i="2" s="1"/>
  <c r="E102" i="2"/>
  <c r="E101" i="2" s="1"/>
  <c r="G102" i="2"/>
  <c r="G101" i="2" s="1"/>
  <c r="H102" i="2"/>
  <c r="H101" i="2" s="1"/>
  <c r="I102" i="2"/>
  <c r="I101" i="2" s="1"/>
  <c r="D6" i="2" l="1"/>
  <c r="B5" i="2" l="1"/>
  <c r="J14" i="5"/>
  <c r="J15" i="5"/>
  <c r="H14" i="5"/>
  <c r="H15" i="5"/>
  <c r="F14" i="5"/>
  <c r="F15" i="5"/>
  <c r="C12" i="5"/>
  <c r="E12" i="5"/>
  <c r="G12" i="5"/>
  <c r="I12" i="5"/>
  <c r="B4" i="2" l="1"/>
  <c r="D4" i="2"/>
  <c r="H12" i="5"/>
  <c r="D12" i="5"/>
  <c r="F12" i="5"/>
  <c r="J12" i="5"/>
  <c r="O26" i="1" l="1"/>
  <c r="O27" i="1" s="1"/>
  <c r="M26" i="1"/>
  <c r="M27" i="1" s="1"/>
  <c r="K26" i="1"/>
  <c r="K27" i="1" s="1"/>
  <c r="I27" i="1"/>
  <c r="H27" i="1"/>
  <c r="J27" i="1"/>
  <c r="L27" i="1"/>
  <c r="N27" i="1"/>
  <c r="F27" i="1"/>
  <c r="G8" i="1" l="1"/>
  <c r="O13" i="1"/>
  <c r="O12" i="1"/>
  <c r="M13" i="1"/>
  <c r="M12" i="1"/>
  <c r="K13" i="1"/>
  <c r="K12" i="1"/>
  <c r="O9" i="1"/>
  <c r="O8" i="1" s="1"/>
  <c r="M9" i="1"/>
  <c r="M8" i="1" s="1"/>
  <c r="K9" i="1"/>
  <c r="K8" i="1" s="1"/>
  <c r="H11" i="1"/>
  <c r="J11" i="1"/>
  <c r="L11" i="1"/>
  <c r="N11" i="1"/>
  <c r="H8" i="1"/>
  <c r="J8" i="1"/>
  <c r="L8" i="1"/>
  <c r="N8" i="1"/>
  <c r="F11" i="1"/>
  <c r="F8" i="1"/>
  <c r="F14" i="1" s="1"/>
  <c r="H14" i="1" l="1"/>
  <c r="H31" i="1" s="1"/>
  <c r="N14" i="1"/>
  <c r="N31" i="1" s="1"/>
  <c r="L14" i="1"/>
  <c r="L31" i="1" s="1"/>
  <c r="J14" i="1"/>
  <c r="J31" i="1" s="1"/>
  <c r="O11" i="1"/>
  <c r="O14" i="1" s="1"/>
  <c r="O31" i="1" s="1"/>
  <c r="K11" i="1"/>
  <c r="K14" i="1" s="1"/>
  <c r="K31" i="1" s="1"/>
  <c r="G11" i="1"/>
  <c r="G14" i="1" s="1"/>
  <c r="M11" i="1"/>
  <c r="M14" i="1" s="1"/>
  <c r="M31" i="1" s="1"/>
  <c r="I11" i="1"/>
  <c r="I14" i="1" s="1"/>
  <c r="I31" i="1" s="1"/>
</calcChain>
</file>

<file path=xl/sharedStrings.xml><?xml version="1.0" encoding="utf-8"?>
<sst xmlns="http://schemas.openxmlformats.org/spreadsheetml/2006/main" count="332" uniqueCount="105">
  <si>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</si>
  <si>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</si>
  <si>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</si>
  <si>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</si>
  <si>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</si>
  <si>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</si>
  <si>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</si>
  <si>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</si>
  <si>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</si>
  <si>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</si>
  <si>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</si>
  <si>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</si>
  <si>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 xml:space="preserve">A. RAČUN PRIHODA I RASHODA </t>
  </si>
  <si>
    <t>Razred</t>
  </si>
  <si>
    <t>RASHODI POSLOVANJA</t>
  </si>
  <si>
    <t>RASHODI PREMA FUNKCIJSKOJ KLASIFIKACIJI</t>
  </si>
  <si>
    <t>BROJČANA OZNAKA I NAZIV</t>
  </si>
  <si>
    <t>UKUPNI RASHODI</t>
  </si>
  <si>
    <t>B. RAČUN FINANCIRANJA</t>
  </si>
  <si>
    <t>II. POSEBNI DIO</t>
  </si>
  <si>
    <t>I. OPĆI DIO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</si>
  <si>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</si>
  <si>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</si>
  <si>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</si>
  <si>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</si>
  <si>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</si>
  <si>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</si>
  <si>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</si>
  <si>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</si>
  <si>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VIŠAK  IZ PRETHODNE(IH) GODINE KOJI ĆE SE RASPOREDITI</t>
  </si>
  <si>
    <t>MANJAK IZ PRETHODNE(IH) GODINE KOJI ĆE SE  POKRITI</t>
  </si>
  <si>
    <t>Izvršenje 2021.
€</t>
  </si>
  <si>
    <t>Izvršenje 2021.**
€</t>
  </si>
  <si>
    <t>Plan 2022.**
€</t>
  </si>
  <si>
    <t>Plan za 2023.
€</t>
  </si>
  <si>
    <t>Projekcija 
za 2024.
€</t>
  </si>
  <si>
    <t>Projekcija 
za 2025.
€</t>
  </si>
  <si>
    <t>Plan 2022.
€</t>
  </si>
  <si>
    <t>Izvršenje 2021.**
kn</t>
  </si>
  <si>
    <t>Plan 2022.**
kn</t>
  </si>
  <si>
    <t>Plan za 2023.
kn</t>
  </si>
  <si>
    <t>Projekcija 
za 2024.
kn</t>
  </si>
  <si>
    <t>Projekcija 
za 2025.
kn</t>
  </si>
  <si>
    <t>Izvršenje 2021.
kn</t>
  </si>
  <si>
    <t>Plan 2022.
kn</t>
  </si>
  <si>
    <t>Ostvarenje 2021.</t>
  </si>
  <si>
    <t>Indeks</t>
  </si>
  <si>
    <t>Plan 2023.</t>
  </si>
  <si>
    <t>2023 / 2022</t>
  </si>
  <si>
    <t>Projekcija 2024.</t>
  </si>
  <si>
    <t>2024 / 2023</t>
  </si>
  <si>
    <t>Projekcija 2025.</t>
  </si>
  <si>
    <t>2025 / 2024</t>
  </si>
  <si>
    <t>6 Prihodi poslovanja</t>
  </si>
  <si>
    <t>63 Pomoći iz inozemstva i od subjekata unutar općeg proračuna</t>
  </si>
  <si>
    <t>Izvor: 52 Pomoći - proračunski korisnici</t>
  </si>
  <si>
    <t>64 Prihodi od imovine</t>
  </si>
  <si>
    <t>Izvor: 32 Vlastiti prihodi - proračunski korisnici</t>
  </si>
  <si>
    <t>65 Prihodi od upravnih i administrativnih pristojbi, pristojbi po posebnim propisima i naknada</t>
  </si>
  <si>
    <t>Izvor: 43 Prihodi za posebne namjene - proračunski korisnici</t>
  </si>
  <si>
    <t>66 Prihodi od prodaje proizvoda i robe te pruženih usluga i prihodi od donacija te povrati po protestiranim jamstvima</t>
  </si>
  <si>
    <t>Izvor: 62 Donacije - proračunski korisnici</t>
  </si>
  <si>
    <t>67 Prihodi iz nadležnog proračuna i od HZZO-a temeljem ugovornih obveza</t>
  </si>
  <si>
    <t>Izvor: 11 Opći prihodi i primici</t>
  </si>
  <si>
    <t>Izvor: 44 Prihodi za decentralizirane funkcije</t>
  </si>
  <si>
    <t>SVEUKUPNO PRIHODI</t>
  </si>
  <si>
    <t>31 Rashodi za zaposlene</t>
  </si>
  <si>
    <t>32 Materijalni rashodi</t>
  </si>
  <si>
    <t>Izvor: 38 Prenesena sredstva - vlastiti prihodi proračunskih korisnika</t>
  </si>
  <si>
    <t>Izvor: 48 Prenesena sredstva - namjenski prihodi</t>
  </si>
  <si>
    <t>Izvor: 58 Prenesena sredstva - pomoći</t>
  </si>
  <si>
    <t>34 Financijski rashodi</t>
  </si>
  <si>
    <t>37 Naknade građanima i kućanstvima na temelju osiguranja i druge naknade</t>
  </si>
  <si>
    <t>4 Rashodi za nabavu nefinancijske imovine</t>
  </si>
  <si>
    <t>42 Rashodi za nabavu proizvedene dugotrajne imovine</t>
  </si>
  <si>
    <t>SVEUKUPNO RASHODI</t>
  </si>
  <si>
    <t>09 Obrazovanje</t>
  </si>
  <si>
    <t>0980 Usluge obrazovanja koje nisu drugdje svrstane</t>
  </si>
  <si>
    <t>SVEUKUPNO RASHODI I IZDACI</t>
  </si>
  <si>
    <t>Program: 5306 Obilježavanje postignuća učenika i nastavnika</t>
  </si>
  <si>
    <t>3 Rashodi poslovanja</t>
  </si>
  <si>
    <t>A. RAČUN PRIHODA I RASHODA</t>
  </si>
  <si>
    <t>SVEUKUPNO</t>
  </si>
  <si>
    <t>II. POSEBNI DIO - PRIHODI</t>
  </si>
  <si>
    <t>FINANCIJSKI PLAN OŠ KRALJEVICA
ZA 2023. I PROJEKCIJA ZA 2024. I 2025. GODINU</t>
  </si>
  <si>
    <t>Izvor: 73 Prihodi od prodaje ili zamjene nefin. imov. i naknade štete s nalova osiguranja - prorač. korisnici</t>
  </si>
  <si>
    <t>Izvor: 51 Pomoći</t>
  </si>
  <si>
    <t>68 Kazne, upravne mjere i ostali prihodi</t>
  </si>
  <si>
    <t>Izvor: 78 Prenesena sredstva - prihodi od prodaje ili zamjene nefinancijske imovine i naknade s naslova osiguranja</t>
  </si>
  <si>
    <t>Izvor: 68 Prenesena sredstva - donacije</t>
  </si>
  <si>
    <t>0980 Osnovno obrazovanje</t>
  </si>
  <si>
    <t>Glava: 3 ŽUPANIJSKE USTANOVE OSNOVNOG ŠKOLSTVA</t>
  </si>
  <si>
    <t>RKP br.: 11269 OŠ KRALJEVICA</t>
  </si>
  <si>
    <t>Program: 5301 Osnovnoškolsko obrazovanje</t>
  </si>
  <si>
    <t>A 530101 Osiguravanje uvjeta rada</t>
  </si>
  <si>
    <t>K 530103 Opremanje ustanova školstva</t>
  </si>
  <si>
    <t>A 530106 Nabava udžbenika za učenike OŠ</t>
  </si>
  <si>
    <t>Program: 5302 Unapređenje kvalitete odgojno obrazovnog sustava</t>
  </si>
  <si>
    <t>A 530202 Produženi boravak učenika-putnika</t>
  </si>
  <si>
    <t>A 530209 Sufinanciranje rada pomoćnika u nastavi</t>
  </si>
  <si>
    <t>A 530222 Programi školskog kurikuluma</t>
  </si>
  <si>
    <t>A 530233 Projekt "Školska shema" - EU</t>
  </si>
  <si>
    <t>A 530604 Natjecanja i smotre</t>
  </si>
  <si>
    <t>Program: 5308 Kapitalna ulaganja u odgojno obrazovnu infrastrukturu</t>
  </si>
  <si>
    <t>K 530801 Opremanje ustanova školstva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</si>
</sst>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3" fillId="0" borderId="0" applyNumberFormat="0" applyFill="0" applyBorder="0" applyAlignment="0" applyProtection="0"/>
    <xf numFmtId="0" fontId="24" fillId="0" borderId="31" applyNumberFormat="0" applyFill="0" applyAlignment="0" applyProtection="0"/>
    <xf numFmtId="0" fontId="25" fillId="0" borderId="32" applyNumberFormat="0" applyFill="0" applyAlignment="0" applyProtection="0"/>
    <xf numFmtId="0" fontId="26" fillId="0" borderId="33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34" applyNumberFormat="0" applyAlignment="0" applyProtection="0"/>
    <xf numFmtId="0" fontId="31" fillId="10" borderId="35" applyNumberFormat="0" applyAlignment="0" applyProtection="0"/>
    <xf numFmtId="0" fontId="32" fillId="10" borderId="34" applyNumberFormat="0" applyAlignment="0" applyProtection="0"/>
    <xf numFmtId="0" fontId="33" fillId="0" borderId="36" applyNumberFormat="0" applyFill="0" applyAlignment="0" applyProtection="0"/>
    <xf numFmtId="0" fontId="34" fillId="11" borderId="37" applyNumberFormat="0" applyAlignment="0" applyProtection="0"/>
    <xf numFmtId="0" fontId="35" fillId="0" borderId="0" applyNumberFormat="0" applyFill="0" applyBorder="0" applyAlignment="0" applyProtection="0"/>
    <xf numFmtId="0" fontId="22" fillId="12" borderId="38" applyNumberFormat="0" applyFont="0" applyAlignment="0" applyProtection="0"/>
    <xf numFmtId="0" fontId="36" fillId="0" borderId="0" applyNumberFormat="0" applyFill="0" applyBorder="0" applyAlignment="0" applyProtection="0"/>
    <xf numFmtId="0" fontId="1" fillId="0" borderId="39" applyNumberFormat="0" applyFill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37" fillId="36" borderId="0" applyNumberFormat="0" applyBorder="0" applyAlignment="0" applyProtection="0"/>
  </cellStyleXfs>
  <cellXfs count="29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1" fillId="0" borderId="5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right" vertical="center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/>
    <xf numFmtId="4" fontId="16" fillId="0" borderId="0" xfId="0" applyNumberFormat="1" applyFont="1" applyBorder="1" applyAlignment="1">
      <alignment horizontal="right" vertical="center"/>
    </xf>
    <xf numFmtId="4" fontId="6" fillId="3" borderId="3" xfId="0" quotePrefix="1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 applyProtection="1">
      <alignment horizontal="center" vertical="center" wrapText="1"/>
    </xf>
    <xf numFmtId="10" fontId="3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18" fillId="5" borderId="9" xfId="0" applyFont="1" applyFill="1" applyBorder="1" applyAlignment="1">
      <alignment horizontal="left" vertical="center" wrapText="1"/>
    </xf>
    <xf numFmtId="4" fontId="18" fillId="5" borderId="10" xfId="0" applyNumberFormat="1" applyFont="1" applyFill="1" applyBorder="1" applyAlignment="1">
      <alignment horizontal="right" vertical="center" wrapText="1"/>
    </xf>
    <xf numFmtId="4" fontId="19" fillId="5" borderId="10" xfId="0" applyNumberFormat="1" applyFont="1" applyFill="1" applyBorder="1" applyAlignment="1">
      <alignment horizontal="right" vertical="center" wrapText="1"/>
    </xf>
    <xf numFmtId="0" fontId="20" fillId="5" borderId="9" xfId="0" applyFont="1" applyFill="1" applyBorder="1" applyAlignment="1">
      <alignment horizontal="left" vertical="center" wrapText="1"/>
    </xf>
    <xf numFmtId="4" fontId="20" fillId="5" borderId="10" xfId="0" applyNumberFormat="1" applyFont="1" applyFill="1" applyBorder="1" applyAlignment="1">
      <alignment horizontal="right" vertical="center" wrapText="1"/>
    </xf>
    <xf numFmtId="0" fontId="20" fillId="5" borderId="18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4" fontId="18" fillId="5" borderId="0" xfId="0" applyNumberFormat="1" applyFont="1" applyFill="1" applyBorder="1" applyAlignment="1">
      <alignment horizontal="right" vertical="center" wrapText="1"/>
    </xf>
    <xf numFmtId="4" fontId="19" fillId="5" borderId="0" xfId="0" applyNumberFormat="1" applyFont="1" applyFill="1" applyBorder="1" applyAlignment="1">
      <alignment horizontal="right" vertical="center" wrapText="1"/>
    </xf>
    <xf numFmtId="0" fontId="20" fillId="5" borderId="12" xfId="0" applyFont="1" applyFill="1" applyBorder="1" applyAlignment="1">
      <alignment horizontal="left" vertical="center" wrapText="1"/>
    </xf>
    <xf numFmtId="4" fontId="19" fillId="5" borderId="13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10" fontId="0" fillId="0" borderId="0" xfId="0" applyNumberFormat="1" applyAlignment="1">
      <alignment vertical="center"/>
    </xf>
    <xf numFmtId="10" fontId="3" fillId="2" borderId="3" xfId="0" applyNumberFormat="1" applyFont="1" applyFill="1" applyBorder="1" applyAlignment="1">
      <alignment horizontal="right" vertical="center"/>
    </xf>
    <xf numFmtId="10" fontId="3" fillId="2" borderId="20" xfId="0" applyNumberFormat="1" applyFont="1" applyFill="1" applyBorder="1" applyAlignment="1">
      <alignment horizontal="right" vertical="center"/>
    </xf>
    <xf numFmtId="10" fontId="3" fillId="2" borderId="22" xfId="0" applyNumberFormat="1" applyFont="1" applyFill="1" applyBorder="1" applyAlignment="1">
      <alignment horizontal="right" vertical="center"/>
    </xf>
    <xf numFmtId="10" fontId="3" fillId="2" borderId="23" xfId="0" applyNumberFormat="1" applyFont="1" applyFill="1" applyBorder="1" applyAlignment="1">
      <alignment horizontal="right" vertical="center"/>
    </xf>
    <xf numFmtId="0" fontId="9" fillId="2" borderId="27" xfId="0" applyNumberFormat="1" applyFont="1" applyFill="1" applyBorder="1" applyAlignment="1" applyProtection="1">
      <alignment horizontal="left" vertical="center" wrapText="1"/>
    </xf>
    <xf numFmtId="0" fontId="20" fillId="5" borderId="19" xfId="0" applyFont="1" applyFill="1" applyBorder="1" applyAlignment="1">
      <alignment horizontal="left" vertical="center" wrapText="1"/>
    </xf>
    <xf numFmtId="0" fontId="20" fillId="5" borderId="21" xfId="0" applyFont="1" applyFill="1" applyBorder="1" applyAlignment="1">
      <alignment horizontal="left" vertical="center" wrapText="1"/>
    </xf>
    <xf numFmtId="4" fontId="20" fillId="5" borderId="2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0" fillId="37" borderId="28" xfId="0" applyNumberFormat="1" applyFont="1" applyFill="1" applyBorder="1" applyAlignment="1" applyProtection="1">
      <alignment horizontal="left" vertical="center" wrapText="1"/>
    </xf>
    <xf numFmtId="4" fontId="6" fillId="37" borderId="29" xfId="0" applyNumberFormat="1" applyFont="1" applyFill="1" applyBorder="1" applyAlignment="1">
      <alignment horizontal="right" vertical="center"/>
    </xf>
    <xf numFmtId="10" fontId="6" fillId="37" borderId="29" xfId="0" applyNumberFormat="1" applyFont="1" applyFill="1" applyBorder="1" applyAlignment="1">
      <alignment horizontal="right" vertical="center"/>
    </xf>
    <xf numFmtId="10" fontId="6" fillId="37" borderId="30" xfId="0" applyNumberFormat="1" applyFont="1" applyFill="1" applyBorder="1" applyAlignment="1">
      <alignment horizontal="right" vertical="center"/>
    </xf>
    <xf numFmtId="0" fontId="6" fillId="3" borderId="24" xfId="0" applyNumberFormat="1" applyFont="1" applyFill="1" applyBorder="1" applyAlignment="1" applyProtection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5" borderId="16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8" fillId="5" borderId="17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right" vertical="center" wrapText="1"/>
    </xf>
    <xf numFmtId="0" fontId="18" fillId="5" borderId="10" xfId="0" applyFont="1" applyFill="1" applyBorder="1" applyAlignment="1">
      <alignment horizontal="right" vertical="center" wrapText="1"/>
    </xf>
    <xf numFmtId="0" fontId="19" fillId="5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38" fillId="38" borderId="15" xfId="0" applyFont="1" applyFill="1" applyBorder="1" applyAlignment="1">
      <alignment horizontal="left" vertical="center" wrapText="1"/>
    </xf>
    <xf numFmtId="4" fontId="18" fillId="5" borderId="43" xfId="0" applyNumberFormat="1" applyFont="1" applyFill="1" applyBorder="1" applyAlignment="1">
      <alignment horizontal="right" vertical="center" wrapText="1"/>
    </xf>
    <xf numFmtId="0" fontId="18" fillId="5" borderId="43" xfId="0" applyFont="1" applyFill="1" applyBorder="1" applyAlignment="1">
      <alignment horizontal="right" vertical="center" wrapText="1"/>
    </xf>
    <xf numFmtId="4" fontId="19" fillId="5" borderId="43" xfId="0" applyNumberFormat="1" applyFont="1" applyFill="1" applyBorder="1" applyAlignment="1">
      <alignment horizontal="right" vertical="center" wrapText="1"/>
    </xf>
    <xf numFmtId="4" fontId="20" fillId="5" borderId="43" xfId="0" applyNumberFormat="1" applyFont="1" applyFill="1" applyBorder="1" applyAlignment="1">
      <alignment horizontal="right" vertical="center" wrapText="1"/>
    </xf>
    <xf numFmtId="0" fontId="20" fillId="5" borderId="43" xfId="0" applyFont="1" applyFill="1" applyBorder="1" applyAlignment="1">
      <alignment horizontal="right" vertical="center" wrapText="1"/>
    </xf>
    <xf numFmtId="0" fontId="19" fillId="5" borderId="43" xfId="0" applyFont="1" applyFill="1" applyBorder="1" applyAlignment="1">
      <alignment horizontal="right" vertical="center" wrapText="1"/>
    </xf>
    <xf numFmtId="0" fontId="20" fillId="5" borderId="42" xfId="0" applyFont="1" applyFill="1" applyBorder="1" applyAlignment="1">
      <alignment horizontal="right" vertical="center" wrapText="1"/>
    </xf>
    <xf numFmtId="0" fontId="19" fillId="5" borderId="42" xfId="0" applyFont="1" applyFill="1" applyBorder="1" applyAlignment="1">
      <alignment horizontal="right" vertical="center" wrapText="1"/>
    </xf>
    <xf numFmtId="4" fontId="17" fillId="0" borderId="16" xfId="0" applyNumberFormat="1" applyFont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left" vertical="center" wrapText="1"/>
    </xf>
    <xf numFmtId="4" fontId="18" fillId="4" borderId="16" xfId="0" applyNumberFormat="1" applyFont="1" applyFill="1" applyBorder="1" applyAlignment="1">
      <alignment horizontal="right" vertical="center" wrapText="1"/>
    </xf>
    <xf numFmtId="0" fontId="18" fillId="5" borderId="48" xfId="0" applyFont="1" applyFill="1" applyBorder="1" applyAlignment="1">
      <alignment horizontal="left" vertical="center" wrapText="1"/>
    </xf>
    <xf numFmtId="0" fontId="40" fillId="5" borderId="43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3" fontId="18" fillId="5" borderId="47" xfId="0" applyNumberFormat="1" applyFont="1" applyFill="1" applyBorder="1" applyAlignment="1">
      <alignment horizontal="center" vertical="center" wrapText="1"/>
    </xf>
    <xf numFmtId="3" fontId="18" fillId="5" borderId="43" xfId="0" applyNumberFormat="1" applyFont="1" applyFill="1" applyBorder="1" applyAlignment="1">
      <alignment horizontal="center" vertical="center" wrapText="1"/>
    </xf>
    <xf numFmtId="3" fontId="20" fillId="5" borderId="43" xfId="0" applyNumberFormat="1" applyFont="1" applyFill="1" applyBorder="1" applyAlignment="1">
      <alignment horizontal="center" vertical="center" wrapText="1"/>
    </xf>
    <xf numFmtId="3" fontId="20" fillId="5" borderId="42" xfId="0" applyNumberFormat="1" applyFont="1" applyFill="1" applyBorder="1" applyAlignment="1">
      <alignment horizontal="center" vertical="center" wrapText="1"/>
    </xf>
    <xf numFmtId="3" fontId="18" fillId="4" borderId="16" xfId="0" applyNumberFormat="1" applyFont="1" applyFill="1" applyBorder="1" applyAlignment="1">
      <alignment horizontal="center" vertical="center" wrapText="1"/>
    </xf>
    <xf numFmtId="3" fontId="18" fillId="5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20" fillId="5" borderId="43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8" fillId="5" borderId="49" xfId="0" applyNumberFormat="1" applyFont="1" applyFill="1" applyBorder="1" applyAlignment="1">
      <alignment horizontal="center" vertical="center" wrapText="1"/>
    </xf>
    <xf numFmtId="3" fontId="18" fillId="5" borderId="50" xfId="0" applyNumberFormat="1" applyFont="1" applyFill="1" applyBorder="1" applyAlignment="1">
      <alignment horizontal="center" vertical="center" wrapText="1"/>
    </xf>
    <xf numFmtId="3" fontId="20" fillId="5" borderId="50" xfId="0" applyNumberFormat="1" applyFont="1" applyFill="1" applyBorder="1" applyAlignment="1">
      <alignment horizontal="center" vertical="center" wrapText="1"/>
    </xf>
    <xf numFmtId="3" fontId="20" fillId="5" borderId="51" xfId="0" applyNumberFormat="1" applyFont="1" applyFill="1" applyBorder="1" applyAlignment="1">
      <alignment horizontal="center" vertical="center" wrapText="1"/>
    </xf>
    <xf numFmtId="3" fontId="18" fillId="4" borderId="17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Border="1" applyAlignment="1">
      <alignment horizontal="center" vertical="center" wrapText="1"/>
    </xf>
    <xf numFmtId="4" fontId="18" fillId="5" borderId="43" xfId="0" applyNumberFormat="1" applyFont="1" applyFill="1" applyBorder="1" applyAlignment="1">
      <alignment vertical="center" wrapText="1"/>
    </xf>
    <xf numFmtId="4" fontId="40" fillId="5" borderId="43" xfId="0" applyNumberFormat="1" applyFont="1" applyFill="1" applyBorder="1" applyAlignment="1">
      <alignment vertical="center" wrapText="1"/>
    </xf>
    <xf numFmtId="4" fontId="18" fillId="4" borderId="43" xfId="0" applyNumberFormat="1" applyFont="1" applyFill="1" applyBorder="1" applyAlignment="1">
      <alignment vertical="center" wrapText="1"/>
    </xf>
    <xf numFmtId="4" fontId="18" fillId="39" borderId="43" xfId="0" applyNumberFormat="1" applyFont="1" applyFill="1" applyBorder="1" applyAlignment="1">
      <alignment vertical="center" wrapText="1"/>
    </xf>
    <xf numFmtId="4" fontId="40" fillId="39" borderId="43" xfId="0" applyNumberFormat="1" applyFont="1" applyFill="1" applyBorder="1" applyAlignment="1">
      <alignment vertical="center" wrapText="1"/>
    </xf>
    <xf numFmtId="4" fontId="20" fillId="5" borderId="43" xfId="0" applyNumberFormat="1" applyFont="1" applyFill="1" applyBorder="1" applyAlignment="1">
      <alignment vertical="center" wrapText="1"/>
    </xf>
    <xf numFmtId="4" fontId="19" fillId="5" borderId="43" xfId="0" applyNumberFormat="1" applyFont="1" applyFill="1" applyBorder="1" applyAlignment="1">
      <alignment vertical="center" wrapText="1"/>
    </xf>
    <xf numFmtId="0" fontId="18" fillId="5" borderId="43" xfId="0" applyFont="1" applyFill="1" applyBorder="1" applyAlignment="1">
      <alignment vertical="center" wrapText="1"/>
    </xf>
    <xf numFmtId="0" fontId="40" fillId="5" borderId="43" xfId="0" applyFont="1" applyFill="1" applyBorder="1" applyAlignment="1">
      <alignment vertical="center" wrapText="1"/>
    </xf>
    <xf numFmtId="0" fontId="20" fillId="5" borderId="43" xfId="0" applyFont="1" applyFill="1" applyBorder="1" applyAlignment="1">
      <alignment vertical="center" wrapText="1"/>
    </xf>
    <xf numFmtId="0" fontId="19" fillId="5" borderId="43" xfId="0" applyFont="1" applyFill="1" applyBorder="1" applyAlignment="1">
      <alignment vertical="center" wrapText="1"/>
    </xf>
    <xf numFmtId="0" fontId="18" fillId="39" borderId="43" xfId="0" applyFont="1" applyFill="1" applyBorder="1" applyAlignment="1">
      <alignment vertical="center" wrapText="1"/>
    </xf>
    <xf numFmtId="0" fontId="40" fillId="39" borderId="43" xfId="0" applyFont="1" applyFill="1" applyBorder="1" applyAlignment="1">
      <alignment vertical="center" wrapText="1"/>
    </xf>
    <xf numFmtId="0" fontId="18" fillId="4" borderId="43" xfId="0" applyFont="1" applyFill="1" applyBorder="1" applyAlignment="1">
      <alignment vertical="center" wrapText="1"/>
    </xf>
    <xf numFmtId="4" fontId="18" fillId="5" borderId="43" xfId="0" applyNumberFormat="1" applyFont="1" applyFill="1" applyBorder="1" applyAlignment="1">
      <alignment horizontal="center" vertical="center" wrapText="1"/>
    </xf>
    <xf numFmtId="4" fontId="18" fillId="4" borderId="43" xfId="0" applyNumberFormat="1" applyFont="1" applyFill="1" applyBorder="1" applyAlignment="1">
      <alignment horizontal="center" vertical="center" wrapText="1"/>
    </xf>
    <xf numFmtId="4" fontId="18" fillId="39" borderId="43" xfId="0" applyNumberFormat="1" applyFont="1" applyFill="1" applyBorder="1" applyAlignment="1">
      <alignment horizontal="center" vertical="center" wrapText="1"/>
    </xf>
    <xf numFmtId="4" fontId="20" fillId="5" borderId="43" xfId="0" applyNumberFormat="1" applyFont="1" applyFill="1" applyBorder="1" applyAlignment="1">
      <alignment horizontal="center" vertical="center" wrapText="1"/>
    </xf>
    <xf numFmtId="0" fontId="38" fillId="38" borderId="6" xfId="0" applyFont="1" applyFill="1" applyBorder="1" applyAlignment="1">
      <alignment horizontal="left" vertical="center" wrapText="1"/>
    </xf>
    <xf numFmtId="4" fontId="38" fillId="38" borderId="52" xfId="0" applyNumberFormat="1" applyFont="1" applyFill="1" applyBorder="1" applyAlignment="1">
      <alignment vertical="center" wrapText="1"/>
    </xf>
    <xf numFmtId="4" fontId="38" fillId="38" borderId="52" xfId="0" applyNumberFormat="1" applyFont="1" applyFill="1" applyBorder="1" applyAlignment="1">
      <alignment horizontal="center" vertical="center" wrapText="1"/>
    </xf>
    <xf numFmtId="4" fontId="38" fillId="38" borderId="53" xfId="0" applyNumberFormat="1" applyFont="1" applyFill="1" applyBorder="1" applyAlignment="1">
      <alignment horizontal="center" vertical="center" wrapText="1"/>
    </xf>
    <xf numFmtId="4" fontId="18" fillId="5" borderId="50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left" vertical="center" wrapText="1"/>
    </xf>
    <xf numFmtId="4" fontId="18" fillId="4" borderId="50" xfId="0" applyNumberFormat="1" applyFont="1" applyFill="1" applyBorder="1" applyAlignment="1">
      <alignment horizontal="center" vertical="center" wrapText="1"/>
    </xf>
    <xf numFmtId="0" fontId="18" fillId="39" borderId="9" xfId="0" applyFont="1" applyFill="1" applyBorder="1" applyAlignment="1">
      <alignment horizontal="left" vertical="center" wrapText="1"/>
    </xf>
    <xf numFmtId="4" fontId="18" fillId="39" borderId="50" xfId="0" applyNumberFormat="1" applyFont="1" applyFill="1" applyBorder="1" applyAlignment="1">
      <alignment horizontal="center" vertical="center" wrapText="1"/>
    </xf>
    <xf numFmtId="4" fontId="20" fillId="5" borderId="50" xfId="0" applyNumberFormat="1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vertical="center" wrapText="1"/>
    </xf>
    <xf numFmtId="4" fontId="20" fillId="5" borderId="54" xfId="0" applyNumberFormat="1" applyFont="1" applyFill="1" applyBorder="1" applyAlignment="1">
      <alignment horizontal="center" vertical="center" wrapText="1"/>
    </xf>
    <xf numFmtId="0" fontId="19" fillId="5" borderId="54" xfId="0" applyFont="1" applyFill="1" applyBorder="1" applyAlignment="1">
      <alignment vertical="center" wrapText="1"/>
    </xf>
    <xf numFmtId="4" fontId="20" fillId="5" borderId="55" xfId="0" applyNumberFormat="1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indent="1"/>
    </xf>
    <xf numFmtId="0" fontId="39" fillId="38" borderId="0" xfId="0" applyFont="1" applyFill="1" applyAlignment="1">
      <alignment horizontal="left" indent="1"/>
    </xf>
    <xf numFmtId="0" fontId="40" fillId="5" borderId="0" xfId="0" applyFont="1" applyFill="1" applyAlignment="1">
      <alignment horizontal="left" indent="1"/>
    </xf>
    <xf numFmtId="0" fontId="18" fillId="0" borderId="43" xfId="0" applyFont="1" applyFill="1" applyBorder="1" applyAlignment="1">
      <alignment horizontal="right" vertical="center" wrapText="1"/>
    </xf>
    <xf numFmtId="4" fontId="18" fillId="0" borderId="43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left" indent="1"/>
    </xf>
    <xf numFmtId="0" fontId="18" fillId="0" borderId="4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left" vertical="center" wrapText="1"/>
    </xf>
    <xf numFmtId="4" fontId="18" fillId="4" borderId="7" xfId="0" applyNumberFormat="1" applyFont="1" applyFill="1" applyBorder="1" applyAlignment="1">
      <alignment horizontal="center" vertical="center" wrapText="1"/>
    </xf>
    <xf numFmtId="4" fontId="18" fillId="4" borderId="8" xfId="0" applyNumberFormat="1" applyFont="1" applyFill="1" applyBorder="1" applyAlignment="1">
      <alignment horizontal="center" vertical="center" wrapText="1"/>
    </xf>
    <xf numFmtId="4" fontId="18" fillId="5" borderId="10" xfId="0" applyNumberFormat="1" applyFont="1" applyFill="1" applyBorder="1" applyAlignment="1">
      <alignment horizontal="center" vertical="center" wrapText="1"/>
    </xf>
    <xf numFmtId="4" fontId="40" fillId="5" borderId="10" xfId="0" applyNumberFormat="1" applyFont="1" applyFill="1" applyBorder="1" applyAlignment="1">
      <alignment horizontal="right" vertical="center" wrapText="1"/>
    </xf>
    <xf numFmtId="4" fontId="18" fillId="5" borderId="11" xfId="0" applyNumberFormat="1" applyFont="1" applyFill="1" applyBorder="1" applyAlignment="1">
      <alignment horizontal="center" vertical="center" wrapText="1"/>
    </xf>
    <xf numFmtId="0" fontId="18" fillId="40" borderId="9" xfId="0" applyFont="1" applyFill="1" applyBorder="1" applyAlignment="1">
      <alignment horizontal="left" vertical="center" wrapText="1"/>
    </xf>
    <xf numFmtId="4" fontId="18" fillId="40" borderId="10" xfId="0" applyNumberFormat="1" applyFont="1" applyFill="1" applyBorder="1" applyAlignment="1">
      <alignment horizontal="right" vertical="center" wrapText="1"/>
    </xf>
    <xf numFmtId="4" fontId="18" fillId="40" borderId="10" xfId="0" applyNumberFormat="1" applyFont="1" applyFill="1" applyBorder="1" applyAlignment="1">
      <alignment horizontal="center" vertical="center" wrapText="1"/>
    </xf>
    <xf numFmtId="4" fontId="40" fillId="40" borderId="10" xfId="0" applyNumberFormat="1" applyFont="1" applyFill="1" applyBorder="1" applyAlignment="1">
      <alignment horizontal="right" vertical="center" wrapText="1"/>
    </xf>
    <xf numFmtId="4" fontId="18" fillId="40" borderId="11" xfId="0" applyNumberFormat="1" applyFont="1" applyFill="1" applyBorder="1" applyAlignment="1">
      <alignment horizontal="center" vertical="center" wrapText="1"/>
    </xf>
    <xf numFmtId="4" fontId="20" fillId="5" borderId="10" xfId="0" applyNumberFormat="1" applyFont="1" applyFill="1" applyBorder="1" applyAlignment="1">
      <alignment horizontal="center" vertical="center" wrapText="1"/>
    </xf>
    <xf numFmtId="4" fontId="20" fillId="5" borderId="11" xfId="0" applyNumberFormat="1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right" vertical="center" wrapText="1"/>
    </xf>
    <xf numFmtId="0" fontId="40" fillId="5" borderId="10" xfId="0" applyFont="1" applyFill="1" applyBorder="1" applyAlignment="1">
      <alignment horizontal="right" vertical="center" wrapText="1"/>
    </xf>
    <xf numFmtId="4" fontId="20" fillId="5" borderId="13" xfId="0" applyNumberFormat="1" applyFont="1" applyFill="1" applyBorder="1" applyAlignment="1">
      <alignment horizontal="right" vertical="center" wrapText="1"/>
    </xf>
    <xf numFmtId="4" fontId="20" fillId="5" borderId="13" xfId="0" applyNumberFormat="1" applyFont="1" applyFill="1" applyBorder="1" applyAlignment="1">
      <alignment horizontal="center" vertical="center" wrapText="1"/>
    </xf>
    <xf numFmtId="4" fontId="20" fillId="5" borderId="14" xfId="0" applyNumberFormat="1" applyFont="1" applyFill="1" applyBorder="1" applyAlignment="1">
      <alignment horizontal="center" vertical="center" wrapText="1"/>
    </xf>
    <xf numFmtId="4" fontId="38" fillId="38" borderId="56" xfId="0" applyNumberFormat="1" applyFont="1" applyFill="1" applyBorder="1" applyAlignment="1">
      <alignment horizontal="center" vertical="center" wrapText="1"/>
    </xf>
    <xf numFmtId="4" fontId="38" fillId="38" borderId="56" xfId="0" applyNumberFormat="1" applyFont="1" applyFill="1" applyBorder="1" applyAlignment="1">
      <alignment vertical="center" wrapText="1"/>
    </xf>
    <xf numFmtId="4" fontId="18" fillId="4" borderId="7" xfId="0" applyNumberFormat="1" applyFont="1" applyFill="1" applyBorder="1" applyAlignment="1">
      <alignment vertical="center" wrapText="1"/>
    </xf>
    <xf numFmtId="4" fontId="18" fillId="5" borderId="10" xfId="0" applyNumberFormat="1" applyFont="1" applyFill="1" applyBorder="1" applyAlignment="1">
      <alignment vertical="center" wrapText="1"/>
    </xf>
    <xf numFmtId="4" fontId="18" fillId="40" borderId="10" xfId="0" applyNumberFormat="1" applyFont="1" applyFill="1" applyBorder="1" applyAlignment="1">
      <alignment vertical="center" wrapText="1"/>
    </xf>
    <xf numFmtId="4" fontId="20" fillId="5" borderId="10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20" fillId="5" borderId="13" xfId="0" applyNumberFormat="1" applyFont="1" applyFill="1" applyBorder="1" applyAlignment="1">
      <alignment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10" fontId="3" fillId="0" borderId="3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 wrapText="1"/>
    </xf>
    <xf numFmtId="10" fontId="3" fillId="0" borderId="22" xfId="0" applyNumberFormat="1" applyFont="1" applyFill="1" applyBorder="1" applyAlignment="1">
      <alignment horizontal="right" vertical="center"/>
    </xf>
    <xf numFmtId="4" fontId="18" fillId="4" borderId="16" xfId="0" applyNumberFormat="1" applyFont="1" applyFill="1" applyBorder="1" applyAlignment="1">
      <alignment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7" xfId="0" applyNumberFormat="1" applyFont="1" applyFill="1" applyBorder="1" applyAlignment="1">
      <alignment horizontal="right" vertical="center" wrapText="1"/>
    </xf>
    <xf numFmtId="3" fontId="18" fillId="0" borderId="47" xfId="0" applyNumberFormat="1" applyFont="1" applyFill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vertical="center" wrapText="1"/>
    </xf>
    <xf numFmtId="4" fontId="20" fillId="0" borderId="43" xfId="0" applyNumberFormat="1" applyFont="1" applyFill="1" applyBorder="1" applyAlignment="1">
      <alignment vertical="center" wrapText="1"/>
    </xf>
    <xf numFmtId="4" fontId="20" fillId="0" borderId="43" xfId="0" applyNumberFormat="1" applyFont="1" applyFill="1" applyBorder="1" applyAlignment="1">
      <alignment horizontal="right" vertical="center" wrapText="1"/>
    </xf>
    <xf numFmtId="3" fontId="20" fillId="0" borderId="47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right" vertical="center" wrapText="1"/>
    </xf>
    <xf numFmtId="4" fontId="20" fillId="0" borderId="42" xfId="0" applyNumberFormat="1" applyFont="1" applyFill="1" applyBorder="1" applyAlignment="1">
      <alignment vertical="center" wrapText="1"/>
    </xf>
    <xf numFmtId="0" fontId="20" fillId="0" borderId="42" xfId="0" applyFont="1" applyFill="1" applyBorder="1" applyAlignment="1">
      <alignment horizontal="righ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center" vertical="center" wrapText="1"/>
    </xf>
    <xf numFmtId="3" fontId="18" fillId="0" borderId="49" xfId="0" applyNumberFormat="1" applyFont="1" applyFill="1" applyBorder="1" applyAlignment="1">
      <alignment horizontal="center" vertical="center" wrapText="1"/>
    </xf>
    <xf numFmtId="3" fontId="18" fillId="0" borderId="43" xfId="0" applyNumberFormat="1" applyFont="1" applyFill="1" applyBorder="1" applyAlignment="1">
      <alignment horizontal="center" vertical="center" wrapText="1"/>
    </xf>
    <xf numFmtId="3" fontId="18" fillId="0" borderId="50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3" fontId="20" fillId="0" borderId="43" xfId="0" applyNumberFormat="1" applyFont="1" applyFill="1" applyBorder="1" applyAlignment="1">
      <alignment horizontal="center" vertical="center" wrapText="1"/>
    </xf>
    <xf numFmtId="4" fontId="19" fillId="0" borderId="43" xfId="0" applyNumberFormat="1" applyFont="1" applyFill="1" applyBorder="1" applyAlignment="1">
      <alignment horizontal="right" vertical="center" wrapText="1"/>
    </xf>
    <xf numFmtId="0" fontId="20" fillId="0" borderId="43" xfId="0" applyFont="1" applyFill="1" applyBorder="1" applyAlignment="1">
      <alignment horizontal="center" vertical="center" wrapText="1"/>
    </xf>
    <xf numFmtId="3" fontId="20" fillId="0" borderId="50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right" vertical="center" wrapText="1"/>
    </xf>
    <xf numFmtId="0" fontId="40" fillId="0" borderId="43" xfId="0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left" vertical="center" wrapText="1"/>
    </xf>
    <xf numFmtId="3" fontId="20" fillId="0" borderId="42" xfId="0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left" vertical="center" wrapText="1"/>
    </xf>
    <xf numFmtId="3" fontId="20" fillId="0" borderId="51" xfId="0" applyNumberFormat="1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right" wrapText="1"/>
    </xf>
    <xf numFmtId="4" fontId="20" fillId="0" borderId="42" xfId="0" applyNumberFormat="1" applyFont="1" applyFill="1" applyBorder="1" applyAlignment="1">
      <alignment horizontal="right" vertical="center" wrapText="1"/>
    </xf>
    <xf numFmtId="4" fontId="18" fillId="3" borderId="25" xfId="0" applyNumberFormat="1" applyFont="1" applyFill="1" applyBorder="1" applyAlignment="1">
      <alignment horizontal="center" vertical="center" wrapText="1"/>
    </xf>
    <xf numFmtId="10" fontId="18" fillId="3" borderId="25" xfId="0" applyNumberFormat="1" applyFont="1" applyFill="1" applyBorder="1" applyAlignment="1">
      <alignment horizontal="center" vertical="center" wrapText="1"/>
    </xf>
    <xf numFmtId="10" fontId="18" fillId="3" borderId="26" xfId="0" applyNumberFormat="1" applyFont="1" applyFill="1" applyBorder="1" applyAlignment="1">
      <alignment horizontal="center" vertical="center" wrapText="1"/>
    </xf>
    <xf numFmtId="4" fontId="42" fillId="5" borderId="3" xfId="0" applyNumberFormat="1" applyFont="1" applyFill="1" applyBorder="1" applyAlignment="1">
      <alignment horizontal="right" vertical="center" wrapText="1"/>
    </xf>
    <xf numFmtId="4" fontId="42" fillId="5" borderId="22" xfId="0" applyNumberFormat="1" applyFont="1" applyFill="1" applyBorder="1" applyAlignment="1">
      <alignment horizontal="right" vertical="center" wrapText="1"/>
    </xf>
    <xf numFmtId="4" fontId="43" fillId="5" borderId="43" xfId="0" applyNumberFormat="1" applyFont="1" applyFill="1" applyBorder="1" applyAlignment="1">
      <alignment vertical="center" wrapText="1"/>
    </xf>
    <xf numFmtId="4" fontId="42" fillId="5" borderId="43" xfId="0" applyNumberFormat="1" applyFont="1" applyFill="1" applyBorder="1" applyAlignment="1">
      <alignment vertical="center" wrapText="1"/>
    </xf>
    <xf numFmtId="0" fontId="43" fillId="5" borderId="43" xfId="0" applyFont="1" applyFill="1" applyBorder="1" applyAlignment="1">
      <alignment vertical="center" wrapText="1"/>
    </xf>
    <xf numFmtId="4" fontId="18" fillId="0" borderId="43" xfId="0" applyNumberFormat="1" applyFont="1" applyFill="1" applyBorder="1" applyAlignment="1">
      <alignment horizontal="center" vertical="center" wrapText="1"/>
    </xf>
    <xf numFmtId="4" fontId="44" fillId="0" borderId="52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  <xf numFmtId="4" fontId="6" fillId="0" borderId="29" xfId="0" applyNumberFormat="1" applyFont="1" applyFill="1" applyBorder="1" applyAlignment="1">
      <alignment horizontal="right" vertical="center"/>
    </xf>
    <xf numFmtId="10" fontId="6" fillId="0" borderId="29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5" fillId="3" borderId="44" xfId="0" applyNumberFormat="1" applyFont="1" applyFill="1" applyBorder="1" applyAlignment="1" applyProtection="1">
      <alignment horizontal="center" vertical="center" wrapText="1"/>
    </xf>
    <xf numFmtId="0" fontId="12" fillId="3" borderId="45" xfId="0" applyFont="1" applyFill="1" applyBorder="1" applyAlignment="1">
      <alignment vertical="center" wrapText="1"/>
    </xf>
    <xf numFmtId="0" fontId="0" fillId="3" borderId="46" xfId="0" applyFill="1" applyBorder="1" applyAlignment="1">
      <alignment vertical="center"/>
    </xf>
    <xf numFmtId="0" fontId="5" fillId="3" borderId="45" xfId="0" applyNumberFormat="1" applyFont="1" applyFill="1" applyBorder="1" applyAlignment="1" applyProtection="1">
      <alignment horizontal="center" vertical="center" wrapText="1"/>
    </xf>
    <xf numFmtId="0" fontId="5" fillId="3" borderId="4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41" xfId="0" applyNumberFormat="1" applyFont="1" applyFill="1" applyBorder="1" applyAlignment="1" applyProtection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9" fillId="0" borderId="0" xfId="0" applyFont="1" applyFill="1" applyAlignment="1">
      <alignment horizontal="left" inden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31" workbookViewId="0">
      <selection activeCell="A5" sqref="A5:O5"/>
    </sheetView>
  </sheetViews>
  <sheetFormatPr defaultRowHeight="14.4" x14ac:dyDescent="0.3"/>
  <cols>
    <col min="5" max="5" width="24" customWidth="1"/>
    <col min="6" max="15" width="12.109375" style="34" customWidth="1"/>
    <col min="17" max="17" width="11.44140625" customWidth="1"/>
  </cols>
  <sheetData>
    <row r="1" spans="1:17" ht="42" customHeight="1" x14ac:dyDescent="0.3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70"/>
    </row>
    <row r="2" spans="1:17" ht="18" customHeight="1" x14ac:dyDescent="0.25">
      <c r="A2" s="3"/>
      <c r="B2" s="3"/>
      <c r="C2" s="3"/>
      <c r="D2" s="3"/>
      <c r="E2" s="3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ht="15.6" x14ac:dyDescent="0.3">
      <c r="A3" s="267" t="s">
        <v>20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71"/>
      <c r="M3" s="271"/>
      <c r="N3" s="271"/>
      <c r="O3" s="269"/>
    </row>
    <row r="4" spans="1:17" ht="18" x14ac:dyDescent="0.25">
      <c r="A4" s="3"/>
      <c r="B4" s="3"/>
      <c r="C4" s="3"/>
      <c r="D4" s="3"/>
      <c r="E4" s="3"/>
      <c r="F4" s="19"/>
      <c r="G4" s="19"/>
      <c r="H4" s="19"/>
      <c r="I4" s="19"/>
      <c r="J4" s="19"/>
      <c r="K4" s="19"/>
      <c r="L4" s="20"/>
      <c r="M4" s="20"/>
      <c r="N4" s="20"/>
      <c r="O4" s="20"/>
    </row>
    <row r="5" spans="1:17" ht="18" customHeight="1" x14ac:dyDescent="0.3">
      <c r="A5" s="267" t="s">
        <v>21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9"/>
    </row>
    <row r="6" spans="1:17" ht="18" x14ac:dyDescent="0.25">
      <c r="A6" s="1"/>
      <c r="B6" s="2"/>
      <c r="C6" s="2"/>
      <c r="D6" s="2"/>
      <c r="E6" s="5"/>
      <c r="F6" s="21"/>
      <c r="G6" s="21"/>
      <c r="H6" s="21"/>
      <c r="I6" s="21"/>
      <c r="J6" s="21"/>
      <c r="K6" s="21"/>
      <c r="L6" s="21"/>
      <c r="M6" s="21"/>
      <c r="N6" s="22"/>
      <c r="O6" s="35"/>
    </row>
    <row r="7" spans="1:17" ht="39.6" x14ac:dyDescent="0.3">
      <c r="A7" s="12"/>
      <c r="B7" s="13"/>
      <c r="C7" s="13"/>
      <c r="D7" s="14"/>
      <c r="E7" s="15"/>
      <c r="F7" s="23" t="s">
        <v>32</v>
      </c>
      <c r="G7" s="23" t="s">
        <v>38</v>
      </c>
      <c r="H7" s="23" t="s">
        <v>33</v>
      </c>
      <c r="I7" s="23" t="s">
        <v>39</v>
      </c>
      <c r="J7" s="23" t="s">
        <v>34</v>
      </c>
      <c r="K7" s="23" t="s">
        <v>40</v>
      </c>
      <c r="L7" s="23" t="s">
        <v>35</v>
      </c>
      <c r="M7" s="23" t="s">
        <v>41</v>
      </c>
      <c r="N7" s="23" t="s">
        <v>36</v>
      </c>
      <c r="O7" s="23" t="s">
        <v>42</v>
      </c>
    </row>
    <row r="8" spans="1:17" x14ac:dyDescent="0.3">
      <c r="A8" s="275" t="s">
        <v>0</v>
      </c>
      <c r="B8" s="254"/>
      <c r="C8" s="254"/>
      <c r="D8" s="254"/>
      <c r="E8" s="276"/>
      <c r="F8" s="24">
        <f>SUM(F9:F10)</f>
        <v>1024541.34</v>
      </c>
      <c r="G8" s="24">
        <f t="shared" ref="G8:O8" si="0">SUM(G9:G10)</f>
        <v>7719406.7699999996</v>
      </c>
      <c r="H8" s="24">
        <f t="shared" si="0"/>
        <v>1097594.71</v>
      </c>
      <c r="I8" s="24">
        <f t="shared" si="0"/>
        <v>8269827.4000000004</v>
      </c>
      <c r="J8" s="24">
        <f t="shared" si="0"/>
        <v>1149041.94</v>
      </c>
      <c r="K8" s="24">
        <f t="shared" si="0"/>
        <v>8657456.4969299994</v>
      </c>
      <c r="L8" s="24">
        <f t="shared" si="0"/>
        <v>1149041.94</v>
      </c>
      <c r="M8" s="24">
        <f t="shared" si="0"/>
        <v>8657456.4969299994</v>
      </c>
      <c r="N8" s="24">
        <f t="shared" si="0"/>
        <v>1149041.94</v>
      </c>
      <c r="O8" s="24">
        <f t="shared" si="0"/>
        <v>8657456.4969299994</v>
      </c>
      <c r="Q8" s="233"/>
    </row>
    <row r="9" spans="1:17" ht="15" x14ac:dyDescent="0.25">
      <c r="A9" s="272" t="s">
        <v>1</v>
      </c>
      <c r="B9" s="260"/>
      <c r="C9" s="260"/>
      <c r="D9" s="260"/>
      <c r="E9" s="256"/>
      <c r="F9" s="25">
        <v>1024541.34</v>
      </c>
      <c r="G9" s="25">
        <v>7719406.7699999996</v>
      </c>
      <c r="H9" s="25">
        <v>1097594.71</v>
      </c>
      <c r="I9" s="25">
        <v>8269827.4000000004</v>
      </c>
      <c r="J9" s="25">
        <v>1149041.94</v>
      </c>
      <c r="K9" s="25">
        <f>J9*7.5345</f>
        <v>8657456.4969299994</v>
      </c>
      <c r="L9" s="25">
        <v>1149041.94</v>
      </c>
      <c r="M9" s="25">
        <f>L9*7.5345</f>
        <v>8657456.4969299994</v>
      </c>
      <c r="N9" s="25">
        <v>1149041.94</v>
      </c>
      <c r="O9" s="25">
        <f>N9*7.5345</f>
        <v>8657456.4969299994</v>
      </c>
    </row>
    <row r="10" spans="1:17" ht="15" x14ac:dyDescent="0.25">
      <c r="A10" s="277" t="s">
        <v>2</v>
      </c>
      <c r="B10" s="256"/>
      <c r="C10" s="256"/>
      <c r="D10" s="256"/>
      <c r="E10" s="256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7" x14ac:dyDescent="0.3">
      <c r="A11" s="16" t="s">
        <v>3</v>
      </c>
      <c r="B11" s="17"/>
      <c r="C11" s="17"/>
      <c r="D11" s="17"/>
      <c r="E11" s="17"/>
      <c r="F11" s="24">
        <f>SUM(F12:F13)</f>
        <v>1029731.09</v>
      </c>
      <c r="G11" s="24">
        <f t="shared" ref="G11:O11" si="1">SUM(G12:G13)</f>
        <v>7758508.9799999995</v>
      </c>
      <c r="H11" s="24">
        <f t="shared" si="1"/>
        <v>1102902.6700000002</v>
      </c>
      <c r="I11" s="24">
        <f t="shared" si="1"/>
        <v>8309820.2300000004</v>
      </c>
      <c r="J11" s="24">
        <f t="shared" si="1"/>
        <v>1152831.81</v>
      </c>
      <c r="K11" s="24">
        <f t="shared" si="1"/>
        <v>8686011.2724450007</v>
      </c>
      <c r="L11" s="24">
        <f t="shared" si="1"/>
        <v>1149041.94</v>
      </c>
      <c r="M11" s="24">
        <f t="shared" si="1"/>
        <v>8657456.4969299994</v>
      </c>
      <c r="N11" s="24">
        <f t="shared" si="1"/>
        <v>1149041.94</v>
      </c>
      <c r="O11" s="24">
        <f t="shared" si="1"/>
        <v>8657456.4969299994</v>
      </c>
      <c r="Q11" s="233"/>
    </row>
    <row r="12" spans="1:17" ht="15" x14ac:dyDescent="0.25">
      <c r="A12" s="259" t="s">
        <v>4</v>
      </c>
      <c r="B12" s="260"/>
      <c r="C12" s="260"/>
      <c r="D12" s="260"/>
      <c r="E12" s="260"/>
      <c r="F12" s="25">
        <v>1017266.97</v>
      </c>
      <c r="G12" s="25">
        <v>7664598.0599999996</v>
      </c>
      <c r="H12" s="25">
        <v>1084985.6000000001</v>
      </c>
      <c r="I12" s="25">
        <v>8174824.04</v>
      </c>
      <c r="J12" s="25">
        <v>1133362.3</v>
      </c>
      <c r="K12" s="25">
        <f>J12*7.5345</f>
        <v>8539318.2493500002</v>
      </c>
      <c r="L12" s="25">
        <v>1130442.43</v>
      </c>
      <c r="M12" s="25">
        <f>L12*7.5345</f>
        <v>8517318.4888349995</v>
      </c>
      <c r="N12" s="25">
        <v>1130442.43</v>
      </c>
      <c r="O12" s="25">
        <f>N12*7.5345</f>
        <v>8517318.4888349995</v>
      </c>
      <c r="Q12" s="34"/>
    </row>
    <row r="13" spans="1:17" ht="15" x14ac:dyDescent="0.25">
      <c r="A13" s="255" t="s">
        <v>5</v>
      </c>
      <c r="B13" s="256"/>
      <c r="C13" s="256"/>
      <c r="D13" s="256"/>
      <c r="E13" s="256"/>
      <c r="F13" s="25">
        <v>12464.12</v>
      </c>
      <c r="G13" s="26">
        <v>93910.92</v>
      </c>
      <c r="H13" s="26">
        <v>17917.07</v>
      </c>
      <c r="I13" s="26">
        <v>134996.19</v>
      </c>
      <c r="J13" s="26">
        <v>19469.509999999998</v>
      </c>
      <c r="K13" s="26">
        <f>J13*7.5345</f>
        <v>146693.02309499998</v>
      </c>
      <c r="L13" s="26">
        <v>18599.509999999998</v>
      </c>
      <c r="M13" s="26">
        <f>L13*7.5345</f>
        <v>140138.008095</v>
      </c>
      <c r="N13" s="26">
        <v>18599.509999999998</v>
      </c>
      <c r="O13" s="26">
        <f>N13*7.5345</f>
        <v>140138.008095</v>
      </c>
    </row>
    <row r="14" spans="1:17" x14ac:dyDescent="0.3">
      <c r="A14" s="253" t="s">
        <v>6</v>
      </c>
      <c r="B14" s="254"/>
      <c r="C14" s="254"/>
      <c r="D14" s="254"/>
      <c r="E14" s="254"/>
      <c r="F14" s="24">
        <f>F8-F11</f>
        <v>-5189.75</v>
      </c>
      <c r="G14" s="24">
        <f t="shared" ref="G14:O14" si="2">G8-G11</f>
        <v>-39102.209999999963</v>
      </c>
      <c r="H14" s="24">
        <f t="shared" si="2"/>
        <v>-5307.9600000001956</v>
      </c>
      <c r="I14" s="24">
        <f>I8-I11</f>
        <v>-39992.830000000075</v>
      </c>
      <c r="J14" s="24">
        <f t="shared" si="2"/>
        <v>-3789.8700000001118</v>
      </c>
      <c r="K14" s="24">
        <f t="shared" si="2"/>
        <v>-28554.775515001267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</row>
    <row r="15" spans="1:17" ht="17.399999999999999" x14ac:dyDescent="0.3">
      <c r="A15" s="3"/>
      <c r="B15" s="6"/>
      <c r="C15" s="6"/>
      <c r="D15" s="6"/>
      <c r="E15" s="6"/>
      <c r="F15" s="27"/>
      <c r="G15" s="27"/>
      <c r="H15" s="27"/>
      <c r="I15" s="27"/>
      <c r="J15" s="28"/>
      <c r="K15" s="28"/>
      <c r="L15" s="28"/>
      <c r="M15" s="28"/>
      <c r="N15" s="28"/>
      <c r="O15" s="28"/>
    </row>
    <row r="16" spans="1:17" ht="18" customHeight="1" x14ac:dyDescent="0.3">
      <c r="A16" s="267" t="s">
        <v>22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9"/>
    </row>
    <row r="17" spans="1:15" ht="17.399999999999999" x14ac:dyDescent="0.3">
      <c r="A17" s="11"/>
      <c r="B17" s="10"/>
      <c r="C17" s="10"/>
      <c r="D17" s="10"/>
      <c r="E17" s="10"/>
      <c r="F17" s="27"/>
      <c r="G17" s="27"/>
      <c r="H17" s="27"/>
      <c r="I17" s="27"/>
      <c r="J17" s="28"/>
      <c r="K17" s="28"/>
      <c r="L17" s="28"/>
      <c r="M17" s="28"/>
      <c r="N17" s="28"/>
      <c r="O17" s="28"/>
    </row>
    <row r="18" spans="1:15" ht="39.6" x14ac:dyDescent="0.3">
      <c r="A18" s="12"/>
      <c r="B18" s="13"/>
      <c r="C18" s="13"/>
      <c r="D18" s="14"/>
      <c r="E18" s="15"/>
      <c r="F18" s="23" t="s">
        <v>31</v>
      </c>
      <c r="G18" s="23" t="s">
        <v>43</v>
      </c>
      <c r="H18" s="23" t="s">
        <v>37</v>
      </c>
      <c r="I18" s="23" t="s">
        <v>44</v>
      </c>
      <c r="J18" s="23" t="s">
        <v>34</v>
      </c>
      <c r="K18" s="23" t="s">
        <v>40</v>
      </c>
      <c r="L18" s="23" t="s">
        <v>35</v>
      </c>
      <c r="M18" s="23" t="s">
        <v>41</v>
      </c>
      <c r="N18" s="23" t="s">
        <v>36</v>
      </c>
      <c r="O18" s="23" t="s">
        <v>42</v>
      </c>
    </row>
    <row r="19" spans="1:15" ht="15.75" customHeight="1" x14ac:dyDescent="0.3">
      <c r="A19" s="272" t="s">
        <v>7</v>
      </c>
      <c r="B19" s="273"/>
      <c r="C19" s="273"/>
      <c r="D19" s="273"/>
      <c r="E19" s="274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72" t="s">
        <v>8</v>
      </c>
      <c r="B20" s="260"/>
      <c r="C20" s="260"/>
      <c r="D20" s="260"/>
      <c r="E20" s="260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53" t="s">
        <v>9</v>
      </c>
      <c r="B21" s="254"/>
      <c r="C21" s="254"/>
      <c r="D21" s="254"/>
      <c r="E21" s="254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ht="17.399999999999999" x14ac:dyDescent="0.3">
      <c r="A22" s="9"/>
      <c r="B22" s="10"/>
      <c r="C22" s="10"/>
      <c r="D22" s="10"/>
      <c r="E22" s="10"/>
      <c r="F22" s="27"/>
      <c r="G22" s="27"/>
      <c r="H22" s="27"/>
      <c r="I22" s="27"/>
      <c r="J22" s="28"/>
      <c r="K22" s="28"/>
      <c r="L22" s="28"/>
      <c r="M22" s="28"/>
      <c r="N22" s="28"/>
      <c r="O22" s="28"/>
    </row>
    <row r="23" spans="1:15" ht="18" customHeight="1" x14ac:dyDescent="0.3">
      <c r="A23" s="267" t="s">
        <v>26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9"/>
    </row>
    <row r="24" spans="1:15" ht="17.399999999999999" x14ac:dyDescent="0.3">
      <c r="A24" s="9"/>
      <c r="B24" s="10"/>
      <c r="C24" s="10"/>
      <c r="D24" s="10"/>
      <c r="E24" s="10"/>
      <c r="F24" s="27"/>
      <c r="G24" s="27"/>
      <c r="H24" s="27"/>
      <c r="I24" s="27"/>
      <c r="J24" s="28"/>
      <c r="K24" s="28"/>
      <c r="L24" s="28"/>
      <c r="M24" s="28"/>
      <c r="N24" s="28"/>
      <c r="O24" s="28"/>
    </row>
    <row r="25" spans="1:15" ht="39.6" x14ac:dyDescent="0.3">
      <c r="A25" s="12"/>
      <c r="B25" s="13"/>
      <c r="C25" s="13"/>
      <c r="D25" s="14"/>
      <c r="E25" s="15"/>
      <c r="F25" s="23" t="s">
        <v>31</v>
      </c>
      <c r="G25" s="23" t="s">
        <v>43</v>
      </c>
      <c r="H25" s="23" t="s">
        <v>37</v>
      </c>
      <c r="I25" s="23" t="s">
        <v>44</v>
      </c>
      <c r="J25" s="23" t="s">
        <v>34</v>
      </c>
      <c r="K25" s="23" t="s">
        <v>40</v>
      </c>
      <c r="L25" s="23" t="s">
        <v>35</v>
      </c>
      <c r="M25" s="23" t="s">
        <v>41</v>
      </c>
      <c r="N25" s="23" t="s">
        <v>36</v>
      </c>
      <c r="O25" s="23" t="s">
        <v>42</v>
      </c>
    </row>
    <row r="26" spans="1:15" x14ac:dyDescent="0.3">
      <c r="A26" s="261" t="s">
        <v>23</v>
      </c>
      <c r="B26" s="262"/>
      <c r="C26" s="262"/>
      <c r="D26" s="262"/>
      <c r="E26" s="263"/>
      <c r="F26" s="29">
        <v>10497.71</v>
      </c>
      <c r="G26" s="29">
        <v>79095.039999999994</v>
      </c>
      <c r="H26" s="29">
        <v>5307.96</v>
      </c>
      <c r="I26" s="29">
        <v>39992.83</v>
      </c>
      <c r="J26" s="29">
        <v>3789.87</v>
      </c>
      <c r="K26" s="29">
        <f>J26*7.5345</f>
        <v>28554.775515000001</v>
      </c>
      <c r="L26" s="29">
        <v>0</v>
      </c>
      <c r="M26" s="29">
        <f>L26*7.5345</f>
        <v>0</v>
      </c>
      <c r="N26" s="30">
        <v>0</v>
      </c>
      <c r="O26" s="30">
        <f>N26*7.5345</f>
        <v>0</v>
      </c>
    </row>
    <row r="27" spans="1:15" ht="30" customHeight="1" x14ac:dyDescent="0.3">
      <c r="A27" s="264" t="s">
        <v>29</v>
      </c>
      <c r="B27" s="265"/>
      <c r="C27" s="265"/>
      <c r="D27" s="265"/>
      <c r="E27" s="266"/>
      <c r="F27" s="31">
        <f>F26</f>
        <v>10497.71</v>
      </c>
      <c r="G27" s="31">
        <f t="shared" ref="G27:O27" si="3">G26</f>
        <v>79095.039999999994</v>
      </c>
      <c r="H27" s="31">
        <f t="shared" si="3"/>
        <v>5307.96</v>
      </c>
      <c r="I27" s="31">
        <f t="shared" si="3"/>
        <v>39992.83</v>
      </c>
      <c r="J27" s="31">
        <f t="shared" si="3"/>
        <v>3789.87</v>
      </c>
      <c r="K27" s="31">
        <f t="shared" si="3"/>
        <v>28554.775515000001</v>
      </c>
      <c r="L27" s="31">
        <f t="shared" si="3"/>
        <v>0</v>
      </c>
      <c r="M27" s="31">
        <f t="shared" si="3"/>
        <v>0</v>
      </c>
      <c r="N27" s="31">
        <f t="shared" si="3"/>
        <v>0</v>
      </c>
      <c r="O27" s="36">
        <f t="shared" si="3"/>
        <v>0</v>
      </c>
    </row>
    <row r="28" spans="1:15" ht="30" customHeight="1" x14ac:dyDescent="0.3">
      <c r="A28" s="264" t="s">
        <v>30</v>
      </c>
      <c r="B28" s="265"/>
      <c r="C28" s="265"/>
      <c r="D28" s="265"/>
      <c r="E28" s="266"/>
      <c r="F28" s="31"/>
      <c r="G28" s="31"/>
      <c r="H28" s="31"/>
      <c r="I28" s="31"/>
      <c r="J28" s="31"/>
      <c r="K28" s="31"/>
      <c r="L28" s="31"/>
      <c r="M28" s="31"/>
      <c r="N28" s="32"/>
      <c r="O28" s="32"/>
    </row>
    <row r="31" spans="1:15" x14ac:dyDescent="0.3">
      <c r="A31" s="259" t="s">
        <v>10</v>
      </c>
      <c r="B31" s="260"/>
      <c r="C31" s="260"/>
      <c r="D31" s="260"/>
      <c r="E31" s="260"/>
      <c r="F31" s="26">
        <f>F27+F14</f>
        <v>5307.9599999999991</v>
      </c>
      <c r="G31" s="26">
        <f>G27+G14</f>
        <v>39992.830000000031</v>
      </c>
      <c r="H31" s="26">
        <f>H27+H14</f>
        <v>-1.9554136088117957E-10</v>
      </c>
      <c r="I31" s="26">
        <f>I27+I14</f>
        <v>-7.2759576141834259E-11</v>
      </c>
      <c r="J31" s="26">
        <f t="shared" ref="J31:O31" si="4">J27+J14</f>
        <v>-1.1186784831807017E-10</v>
      </c>
      <c r="K31" s="26">
        <f t="shared" si="4"/>
        <v>-1.2660166248679161E-9</v>
      </c>
      <c r="L31" s="26">
        <f t="shared" si="4"/>
        <v>0</v>
      </c>
      <c r="M31" s="26">
        <f t="shared" si="4"/>
        <v>0</v>
      </c>
      <c r="N31" s="26">
        <f t="shared" si="4"/>
        <v>0</v>
      </c>
      <c r="O31" s="26">
        <f t="shared" si="4"/>
        <v>0</v>
      </c>
    </row>
    <row r="32" spans="1:15" ht="11.25" customHeight="1" x14ac:dyDescent="0.3">
      <c r="A32" s="7"/>
      <c r="B32" s="8"/>
      <c r="C32" s="8"/>
      <c r="D32" s="8"/>
      <c r="E32" s="8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29.25" customHeight="1" x14ac:dyDescent="0.3">
      <c r="A33" s="257" t="s">
        <v>27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18"/>
    </row>
    <row r="34" spans="1:15" ht="8.25" customHeight="1" x14ac:dyDescent="0.3"/>
    <row r="35" spans="1:15" x14ac:dyDescent="0.3">
      <c r="A35" s="257" t="s">
        <v>24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18"/>
    </row>
    <row r="36" spans="1:15" ht="8.25" customHeight="1" x14ac:dyDescent="0.3"/>
    <row r="37" spans="1:15" ht="29.25" customHeight="1" x14ac:dyDescent="0.3">
      <c r="A37" s="257" t="s">
        <v>25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18"/>
    </row>
  </sheetData>
  <mergeCells count="21">
    <mergeCell ref="A1:O1"/>
    <mergeCell ref="A3:O3"/>
    <mergeCell ref="A5:O5"/>
    <mergeCell ref="A19:E19"/>
    <mergeCell ref="A20:E20"/>
    <mergeCell ref="A12:E12"/>
    <mergeCell ref="A8:E8"/>
    <mergeCell ref="A9:E9"/>
    <mergeCell ref="A10:E10"/>
    <mergeCell ref="A21:E21"/>
    <mergeCell ref="A13:E13"/>
    <mergeCell ref="A14:E14"/>
    <mergeCell ref="A37:N37"/>
    <mergeCell ref="A33:N33"/>
    <mergeCell ref="A31:E31"/>
    <mergeCell ref="A35:N35"/>
    <mergeCell ref="A26:E26"/>
    <mergeCell ref="A28:E28"/>
    <mergeCell ref="A27:E27"/>
    <mergeCell ref="A23:O23"/>
    <mergeCell ref="A16:O16"/>
  </mergeCells>
  <pageMargins left="0.51181102362204722" right="0.11811023622047245" top="0.35433070866141736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A28" sqref="A28:XFD28"/>
    </sheetView>
  </sheetViews>
  <sheetFormatPr defaultColWidth="9.109375" defaultRowHeight="11.4" x14ac:dyDescent="0.3"/>
  <cols>
    <col min="1" max="1" width="42.44140625" style="55" customWidth="1"/>
    <col min="2" max="2" width="13.109375" style="56" customWidth="1"/>
    <col min="3" max="3" width="11.88671875" style="56" customWidth="1"/>
    <col min="4" max="4" width="8.33203125" style="109" customWidth="1"/>
    <col min="5" max="5" width="11.88671875" style="56" customWidth="1"/>
    <col min="6" max="6" width="8.33203125" style="109" customWidth="1"/>
    <col min="7" max="7" width="15.44140625" style="56" customWidth="1"/>
    <col min="8" max="8" width="8.109375" style="117" customWidth="1"/>
    <col min="9" max="9" width="11.88671875" style="56" customWidth="1"/>
    <col min="10" max="10" width="8.33203125" style="109" customWidth="1"/>
    <col min="11" max="16384" width="9.109375" style="55"/>
  </cols>
  <sheetData>
    <row r="1" spans="1:10" s="73" customFormat="1" ht="42" customHeight="1" x14ac:dyDescent="0.3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84"/>
    </row>
    <row r="2" spans="1:10" s="73" customFormat="1" ht="11.25" customHeight="1" x14ac:dyDescent="0.25">
      <c r="A2" s="11"/>
      <c r="B2" s="19"/>
      <c r="C2" s="19"/>
      <c r="D2" s="99"/>
      <c r="E2" s="19"/>
      <c r="F2" s="99"/>
      <c r="G2" s="19"/>
      <c r="H2" s="19"/>
      <c r="I2" s="19"/>
      <c r="J2" s="118"/>
    </row>
    <row r="3" spans="1:10" s="73" customFormat="1" ht="15.6" x14ac:dyDescent="0.3">
      <c r="A3" s="267" t="s">
        <v>20</v>
      </c>
      <c r="B3" s="267"/>
      <c r="C3" s="267"/>
      <c r="D3" s="267"/>
      <c r="E3" s="267"/>
      <c r="F3" s="267"/>
      <c r="G3" s="267"/>
      <c r="H3" s="271"/>
      <c r="I3" s="271"/>
      <c r="J3" s="118"/>
    </row>
    <row r="4" spans="1:10" s="73" customFormat="1" ht="10.5" customHeight="1" x14ac:dyDescent="0.25">
      <c r="A4" s="11"/>
      <c r="B4" s="19"/>
      <c r="C4" s="19"/>
      <c r="D4" s="99"/>
      <c r="E4" s="19"/>
      <c r="F4" s="99"/>
      <c r="G4" s="19"/>
      <c r="H4" s="110"/>
      <c r="I4" s="20"/>
      <c r="J4" s="118"/>
    </row>
    <row r="5" spans="1:10" s="73" customFormat="1" ht="18" customHeight="1" x14ac:dyDescent="0.3">
      <c r="A5" s="267" t="s">
        <v>12</v>
      </c>
      <c r="B5" s="278"/>
      <c r="C5" s="278"/>
      <c r="D5" s="278"/>
      <c r="E5" s="278"/>
      <c r="F5" s="278"/>
      <c r="G5" s="278"/>
      <c r="H5" s="278"/>
      <c r="I5" s="278"/>
      <c r="J5" s="118"/>
    </row>
    <row r="6" spans="1:10" s="73" customFormat="1" ht="9" customHeight="1" thickBot="1" x14ac:dyDescent="0.3">
      <c r="A6" s="11"/>
      <c r="B6" s="19"/>
      <c r="C6" s="19"/>
      <c r="D6" s="99"/>
      <c r="E6" s="19"/>
      <c r="F6" s="99"/>
      <c r="G6" s="19"/>
      <c r="H6" s="110"/>
      <c r="I6" s="20"/>
      <c r="J6" s="118"/>
    </row>
    <row r="7" spans="1:10" s="73" customFormat="1" ht="31.5" customHeight="1" thickBot="1" x14ac:dyDescent="0.3">
      <c r="A7" s="279" t="s">
        <v>1</v>
      </c>
      <c r="B7" s="280"/>
      <c r="C7" s="280"/>
      <c r="D7" s="280"/>
      <c r="E7" s="280"/>
      <c r="F7" s="280"/>
      <c r="G7" s="280"/>
      <c r="H7" s="280"/>
      <c r="I7" s="280"/>
      <c r="J7" s="281"/>
    </row>
    <row r="8" spans="1:10" s="41" customFormat="1" ht="40.5" customHeight="1" thickBot="1" x14ac:dyDescent="0.3">
      <c r="A8" s="83" t="s">
        <v>13</v>
      </c>
      <c r="B8" s="94" t="s">
        <v>45</v>
      </c>
      <c r="C8" s="94" t="s">
        <v>11</v>
      </c>
      <c r="D8" s="100" t="s">
        <v>46</v>
      </c>
      <c r="E8" s="94" t="s">
        <v>47</v>
      </c>
      <c r="F8" s="100" t="s">
        <v>48</v>
      </c>
      <c r="G8" s="94" t="s">
        <v>49</v>
      </c>
      <c r="H8" s="94" t="s">
        <v>50</v>
      </c>
      <c r="I8" s="94" t="s">
        <v>51</v>
      </c>
      <c r="J8" s="101" t="s">
        <v>52</v>
      </c>
    </row>
    <row r="9" spans="1:10" ht="21.75" customHeight="1" x14ac:dyDescent="0.3">
      <c r="A9" s="97" t="s">
        <v>53</v>
      </c>
      <c r="B9" s="203">
        <f>SUM(B10,B12,B14,B18,B21,B25)</f>
        <v>1024541.3400000001</v>
      </c>
      <c r="C9" s="203">
        <f>SUM(C10,C12,C14,C18,C21,C25)</f>
        <v>1097594.71</v>
      </c>
      <c r="D9" s="205">
        <f>C9/B9*100</f>
        <v>107.13034868851653</v>
      </c>
      <c r="E9" s="203">
        <f>SUM(E10,E12,E14,E18,E21,E25)</f>
        <v>1149041.94</v>
      </c>
      <c r="F9" s="103">
        <v>104.25</v>
      </c>
      <c r="G9" s="203">
        <f>SUM(G10,G12,G14,G18,G21,G25)</f>
        <v>1149041.94</v>
      </c>
      <c r="H9" s="111">
        <v>100</v>
      </c>
      <c r="I9" s="203">
        <f>SUM(I10,I12,I14,I18,I21,I25)</f>
        <v>1149041.94</v>
      </c>
      <c r="J9" s="119">
        <v>100</v>
      </c>
    </row>
    <row r="10" spans="1:10" ht="26.4" x14ac:dyDescent="0.3">
      <c r="A10" s="43" t="s">
        <v>54</v>
      </c>
      <c r="B10" s="206">
        <f>B11</f>
        <v>888069.88</v>
      </c>
      <c r="C10" s="161">
        <v>942618.73</v>
      </c>
      <c r="D10" s="205">
        <f t="shared" ref="D10:D26" si="0">C10/B10*100</f>
        <v>106.14240514496448</v>
      </c>
      <c r="E10" s="206">
        <f>E11</f>
        <v>969656.51</v>
      </c>
      <c r="F10" s="104">
        <v>102.87</v>
      </c>
      <c r="G10" s="206">
        <f>G11</f>
        <v>969656.51</v>
      </c>
      <c r="H10" s="112">
        <v>100</v>
      </c>
      <c r="I10" s="206">
        <f>I11</f>
        <v>969656.51</v>
      </c>
      <c r="J10" s="120">
        <v>100</v>
      </c>
    </row>
    <row r="11" spans="1:10" ht="20.25" customHeight="1" x14ac:dyDescent="0.3">
      <c r="A11" s="46" t="s">
        <v>55</v>
      </c>
      <c r="B11" s="207">
        <v>888069.88</v>
      </c>
      <c r="C11" s="208">
        <v>942618.73</v>
      </c>
      <c r="D11" s="209">
        <f t="shared" si="0"/>
        <v>106.14240514496448</v>
      </c>
      <c r="E11" s="208">
        <v>969656.51</v>
      </c>
      <c r="F11" s="105">
        <v>102.87</v>
      </c>
      <c r="G11" s="88">
        <v>969656.51</v>
      </c>
      <c r="H11" s="113">
        <v>100</v>
      </c>
      <c r="I11" s="89">
        <v>969656.51</v>
      </c>
      <c r="J11" s="121">
        <v>100</v>
      </c>
    </row>
    <row r="12" spans="1:10" ht="21.75" customHeight="1" x14ac:dyDescent="0.3">
      <c r="A12" s="43" t="s">
        <v>56</v>
      </c>
      <c r="B12" s="206">
        <v>2.5299999999999998</v>
      </c>
      <c r="C12" s="160">
        <v>14.91</v>
      </c>
      <c r="D12" s="205">
        <f t="shared" si="0"/>
        <v>589.32806324110675</v>
      </c>
      <c r="E12" s="160">
        <v>14.94</v>
      </c>
      <c r="F12" s="104">
        <v>100.2</v>
      </c>
      <c r="G12" s="98">
        <v>14.94</v>
      </c>
      <c r="H12" s="112">
        <v>100</v>
      </c>
      <c r="I12" s="87">
        <v>14.94</v>
      </c>
      <c r="J12" s="120">
        <v>100</v>
      </c>
    </row>
    <row r="13" spans="1:10" ht="20.25" customHeight="1" x14ac:dyDescent="0.3">
      <c r="A13" s="46" t="s">
        <v>57</v>
      </c>
      <c r="B13" s="207">
        <v>2.5299999999999998</v>
      </c>
      <c r="C13" s="210">
        <v>14.91</v>
      </c>
      <c r="D13" s="209">
        <f t="shared" si="0"/>
        <v>589.32806324110675</v>
      </c>
      <c r="E13" s="210">
        <v>14.94</v>
      </c>
      <c r="F13" s="105">
        <v>100.2</v>
      </c>
      <c r="G13" s="91">
        <v>14.94</v>
      </c>
      <c r="H13" s="113">
        <v>100</v>
      </c>
      <c r="I13" s="90">
        <v>14.94</v>
      </c>
      <c r="J13" s="121">
        <v>100</v>
      </c>
    </row>
    <row r="14" spans="1:10" ht="39.6" x14ac:dyDescent="0.3">
      <c r="A14" s="43" t="s">
        <v>58</v>
      </c>
      <c r="B14" s="206">
        <v>41544.74</v>
      </c>
      <c r="C14" s="161">
        <f>SUM(C15:C17)</f>
        <v>53235.310000000005</v>
      </c>
      <c r="D14" s="205">
        <f t="shared" si="0"/>
        <v>128.13971154952469</v>
      </c>
      <c r="E14" s="161">
        <f>SUM(E15:E17)</f>
        <v>67155.37</v>
      </c>
      <c r="F14" s="104">
        <v>126.15</v>
      </c>
      <c r="G14" s="161">
        <f>SUM(G15:G17)</f>
        <v>67155.37</v>
      </c>
      <c r="H14" s="112">
        <v>100</v>
      </c>
      <c r="I14" s="161">
        <f>SUM(I15:I17)</f>
        <v>67155.37</v>
      </c>
      <c r="J14" s="120">
        <v>100</v>
      </c>
    </row>
    <row r="15" spans="1:10" ht="21.75" customHeight="1" x14ac:dyDescent="0.3">
      <c r="A15" s="46" t="s">
        <v>57</v>
      </c>
      <c r="B15" s="207">
        <v>170.05</v>
      </c>
      <c r="C15" s="210">
        <v>464.55</v>
      </c>
      <c r="D15" s="209">
        <f t="shared" si="0"/>
        <v>273.18435754189943</v>
      </c>
      <c r="E15" s="210">
        <v>464.53</v>
      </c>
      <c r="F15" s="105">
        <v>99.99</v>
      </c>
      <c r="G15" s="91">
        <v>464.53</v>
      </c>
      <c r="H15" s="113">
        <v>100</v>
      </c>
      <c r="I15" s="90">
        <v>464.53</v>
      </c>
      <c r="J15" s="121">
        <v>100</v>
      </c>
    </row>
    <row r="16" spans="1:10" ht="26.4" x14ac:dyDescent="0.3">
      <c r="A16" s="46" t="s">
        <v>59</v>
      </c>
      <c r="B16" s="207">
        <v>41286.76</v>
      </c>
      <c r="C16" s="208">
        <v>50779.96</v>
      </c>
      <c r="D16" s="209">
        <f t="shared" si="0"/>
        <v>122.99332764305069</v>
      </c>
      <c r="E16" s="208">
        <v>64700</v>
      </c>
      <c r="F16" s="105">
        <v>127.41</v>
      </c>
      <c r="G16" s="88">
        <v>64700</v>
      </c>
      <c r="H16" s="113">
        <v>100</v>
      </c>
      <c r="I16" s="89">
        <v>64700</v>
      </c>
      <c r="J16" s="121">
        <v>100</v>
      </c>
    </row>
    <row r="17" spans="1:10" ht="39.6" x14ac:dyDescent="0.3">
      <c r="A17" s="46" t="s">
        <v>85</v>
      </c>
      <c r="B17" s="207">
        <v>87.93</v>
      </c>
      <c r="C17" s="208">
        <v>1990.8</v>
      </c>
      <c r="D17" s="209">
        <f t="shared" si="0"/>
        <v>2264.0736949846469</v>
      </c>
      <c r="E17" s="208">
        <v>1990.84</v>
      </c>
      <c r="F17" s="105">
        <v>100</v>
      </c>
      <c r="G17" s="88">
        <v>1990.84</v>
      </c>
      <c r="H17" s="113">
        <v>100</v>
      </c>
      <c r="I17" s="89">
        <v>1990.84</v>
      </c>
      <c r="J17" s="121">
        <v>100</v>
      </c>
    </row>
    <row r="18" spans="1:10" ht="39.6" x14ac:dyDescent="0.3">
      <c r="A18" s="43" t="s">
        <v>60</v>
      </c>
      <c r="B18" s="206">
        <f>SUM(B19:B20)</f>
        <v>2337.7999999999997</v>
      </c>
      <c r="C18" s="161">
        <f>SUM(C19:C20)</f>
        <v>2654.44</v>
      </c>
      <c r="D18" s="205">
        <f t="shared" si="0"/>
        <v>113.54435794336557</v>
      </c>
      <c r="E18" s="206">
        <f>SUM(E19:E20)</f>
        <v>4663.6099999999997</v>
      </c>
      <c r="F18" s="104">
        <v>175.69</v>
      </c>
      <c r="G18" s="206">
        <f>SUM(G19:G20)</f>
        <v>4663.6099999999997</v>
      </c>
      <c r="H18" s="112">
        <v>100</v>
      </c>
      <c r="I18" s="86">
        <v>4663.6099999999997</v>
      </c>
      <c r="J18" s="120">
        <v>100</v>
      </c>
    </row>
    <row r="19" spans="1:10" ht="21.75" customHeight="1" x14ac:dyDescent="0.3">
      <c r="A19" s="46" t="s">
        <v>57</v>
      </c>
      <c r="B19" s="207">
        <v>2138.7199999999998</v>
      </c>
      <c r="C19" s="208">
        <v>1990.8</v>
      </c>
      <c r="D19" s="209">
        <f t="shared" si="0"/>
        <v>93.083713623101673</v>
      </c>
      <c r="E19" s="208">
        <v>4000</v>
      </c>
      <c r="F19" s="105">
        <v>200.92</v>
      </c>
      <c r="G19" s="88">
        <v>4000</v>
      </c>
      <c r="H19" s="113">
        <v>100</v>
      </c>
      <c r="I19" s="89">
        <v>4000</v>
      </c>
      <c r="J19" s="121">
        <v>100</v>
      </c>
    </row>
    <row r="20" spans="1:10" ht="21.75" customHeight="1" x14ac:dyDescent="0.3">
      <c r="A20" s="46" t="s">
        <v>61</v>
      </c>
      <c r="B20" s="207">
        <v>199.08</v>
      </c>
      <c r="C20" s="210">
        <v>663.64</v>
      </c>
      <c r="D20" s="209">
        <f t="shared" si="0"/>
        <v>333.35342575848898</v>
      </c>
      <c r="E20" s="210">
        <v>663.61</v>
      </c>
      <c r="F20" s="105">
        <v>100</v>
      </c>
      <c r="G20" s="91">
        <v>663.61</v>
      </c>
      <c r="H20" s="113">
        <v>100</v>
      </c>
      <c r="I20" s="90">
        <v>663.61</v>
      </c>
      <c r="J20" s="121">
        <v>100</v>
      </c>
    </row>
    <row r="21" spans="1:10" ht="26.4" x14ac:dyDescent="0.3">
      <c r="A21" s="43" t="s">
        <v>62</v>
      </c>
      <c r="B21" s="206">
        <f>SUM(B22:B24)</f>
        <v>92567.459999999992</v>
      </c>
      <c r="C21" s="206">
        <f>SUM(C22:C24)</f>
        <v>98929.3</v>
      </c>
      <c r="D21" s="205">
        <f t="shared" si="0"/>
        <v>106.87265265785624</v>
      </c>
      <c r="E21" s="206">
        <f>SUM(E22:E24)</f>
        <v>107409.49</v>
      </c>
      <c r="F21" s="104">
        <v>103.71</v>
      </c>
      <c r="G21" s="206">
        <f>SUM(G22:G24)</f>
        <v>107409.49</v>
      </c>
      <c r="H21" s="112">
        <v>100</v>
      </c>
      <c r="I21" s="206">
        <f>SUM(I22:I24)</f>
        <v>107409.49</v>
      </c>
      <c r="J21" s="120">
        <v>100</v>
      </c>
    </row>
    <row r="22" spans="1:10" ht="21.75" customHeight="1" x14ac:dyDescent="0.3">
      <c r="A22" s="46" t="s">
        <v>63</v>
      </c>
      <c r="B22" s="207">
        <v>4751.7700000000004</v>
      </c>
      <c r="C22" s="208">
        <v>4376.21</v>
      </c>
      <c r="D22" s="209">
        <f t="shared" si="0"/>
        <v>92.096418808149366</v>
      </c>
      <c r="E22" s="208">
        <v>10371.19</v>
      </c>
      <c r="F22" s="105">
        <v>236.99</v>
      </c>
      <c r="G22" s="88">
        <v>10371.19</v>
      </c>
      <c r="H22" s="113">
        <v>100</v>
      </c>
      <c r="I22" s="89">
        <v>10371.19</v>
      </c>
      <c r="J22" s="121">
        <v>100</v>
      </c>
    </row>
    <row r="23" spans="1:10" ht="21.75" customHeight="1" x14ac:dyDescent="0.3">
      <c r="A23" s="46" t="s">
        <v>64</v>
      </c>
      <c r="B23" s="207">
        <f>78125.4+1507.54</f>
        <v>79632.939999999988</v>
      </c>
      <c r="C23" s="208">
        <v>81782.179999999993</v>
      </c>
      <c r="D23" s="209">
        <f t="shared" si="0"/>
        <v>102.69893338108578</v>
      </c>
      <c r="E23" s="208">
        <v>85111.3</v>
      </c>
      <c r="F23" s="105">
        <v>98.18</v>
      </c>
      <c r="G23" s="88">
        <v>85111.3</v>
      </c>
      <c r="H23" s="113">
        <v>100</v>
      </c>
      <c r="I23" s="89">
        <v>85111.3</v>
      </c>
      <c r="J23" s="121">
        <v>100</v>
      </c>
    </row>
    <row r="24" spans="1:10" ht="21.75" customHeight="1" x14ac:dyDescent="0.3">
      <c r="A24" s="46" t="s">
        <v>86</v>
      </c>
      <c r="B24" s="207">
        <v>8182.75</v>
      </c>
      <c r="C24" s="208">
        <v>12770.91</v>
      </c>
      <c r="D24" s="209">
        <f t="shared" si="0"/>
        <v>156.07112523295959</v>
      </c>
      <c r="E24" s="208">
        <v>11927</v>
      </c>
      <c r="F24" s="105">
        <v>93.39</v>
      </c>
      <c r="G24" s="88">
        <v>11927</v>
      </c>
      <c r="H24" s="113">
        <v>100</v>
      </c>
      <c r="I24" s="89">
        <v>11927</v>
      </c>
      <c r="J24" s="121">
        <v>100</v>
      </c>
    </row>
    <row r="25" spans="1:10" ht="21.75" customHeight="1" x14ac:dyDescent="0.3">
      <c r="A25" s="43" t="s">
        <v>87</v>
      </c>
      <c r="B25" s="206">
        <v>18.93</v>
      </c>
      <c r="C25" s="160">
        <v>142.02000000000001</v>
      </c>
      <c r="D25" s="205">
        <f t="shared" si="0"/>
        <v>750.23771790808246</v>
      </c>
      <c r="E25" s="160">
        <v>142.02000000000001</v>
      </c>
      <c r="F25" s="104">
        <v>100</v>
      </c>
      <c r="G25" s="98">
        <v>142.02000000000001</v>
      </c>
      <c r="H25" s="112">
        <v>100</v>
      </c>
      <c r="I25" s="87">
        <v>142.02000000000001</v>
      </c>
      <c r="J25" s="120">
        <v>100</v>
      </c>
    </row>
    <row r="26" spans="1:10" ht="21.75" customHeight="1" thickBot="1" x14ac:dyDescent="0.35">
      <c r="A26" s="48" t="s">
        <v>57</v>
      </c>
      <c r="B26" s="211">
        <v>18.93</v>
      </c>
      <c r="C26" s="212">
        <v>142.02000000000001</v>
      </c>
      <c r="D26" s="209">
        <f t="shared" si="0"/>
        <v>750.23771790808246</v>
      </c>
      <c r="E26" s="212">
        <v>142.02000000000001</v>
      </c>
      <c r="F26" s="106">
        <v>100</v>
      </c>
      <c r="G26" s="93">
        <v>142.02000000000001</v>
      </c>
      <c r="H26" s="114">
        <v>100</v>
      </c>
      <c r="I26" s="92">
        <v>142.02000000000001</v>
      </c>
      <c r="J26" s="122">
        <v>100</v>
      </c>
    </row>
    <row r="27" spans="1:10" s="102" customFormat="1" ht="32.4" customHeight="1" thickBot="1" x14ac:dyDescent="0.35">
      <c r="A27" s="95" t="s">
        <v>65</v>
      </c>
      <c r="B27" s="202">
        <f>B9</f>
        <v>1024541.3400000001</v>
      </c>
      <c r="C27" s="202">
        <f>C9</f>
        <v>1097594.71</v>
      </c>
      <c r="D27" s="107">
        <f>C27/B27*100</f>
        <v>107.13034868851653</v>
      </c>
      <c r="E27" s="202">
        <f>E9</f>
        <v>1149041.94</v>
      </c>
      <c r="F27" s="107">
        <v>104.25</v>
      </c>
      <c r="G27" s="202">
        <f>G9</f>
        <v>1149041.94</v>
      </c>
      <c r="H27" s="115">
        <v>100</v>
      </c>
      <c r="I27" s="202">
        <f>I9</f>
        <v>1149041.94</v>
      </c>
      <c r="J27" s="123">
        <v>100</v>
      </c>
    </row>
    <row r="28" spans="1:10" s="249" customFormat="1" ht="32.4" customHeight="1" x14ac:dyDescent="0.3">
      <c r="A28" s="245"/>
      <c r="B28" s="246"/>
      <c r="C28" s="246"/>
      <c r="D28" s="247"/>
      <c r="E28" s="246"/>
      <c r="F28" s="247"/>
      <c r="G28" s="246"/>
      <c r="H28" s="248"/>
      <c r="I28" s="246"/>
      <c r="J28" s="247"/>
    </row>
    <row r="29" spans="1:10" s="249" customFormat="1" ht="32.4" customHeight="1" x14ac:dyDescent="0.3">
      <c r="A29" s="245"/>
      <c r="B29" s="246"/>
      <c r="C29" s="246"/>
      <c r="D29" s="247"/>
      <c r="E29" s="246"/>
      <c r="F29" s="247"/>
      <c r="G29" s="246"/>
      <c r="H29" s="248"/>
      <c r="I29" s="246"/>
      <c r="J29" s="247"/>
    </row>
    <row r="30" spans="1:10" s="249" customFormat="1" ht="117" customHeight="1" thickBot="1" x14ac:dyDescent="0.35">
      <c r="A30" s="245"/>
      <c r="B30" s="246"/>
      <c r="C30" s="246"/>
      <c r="D30" s="247"/>
      <c r="E30" s="246"/>
      <c r="F30" s="247"/>
      <c r="G30" s="246"/>
      <c r="H30" s="248"/>
      <c r="I30" s="246"/>
      <c r="J30" s="247"/>
    </row>
    <row r="31" spans="1:10" s="42" customFormat="1" ht="87.6" hidden="1" customHeight="1" thickBot="1" x14ac:dyDescent="0.35">
      <c r="A31" s="50"/>
      <c r="B31" s="51"/>
      <c r="C31" s="51"/>
      <c r="D31" s="108"/>
      <c r="E31" s="51"/>
      <c r="F31" s="108"/>
      <c r="G31" s="52"/>
      <c r="H31" s="116"/>
      <c r="I31" s="51"/>
      <c r="J31" s="108"/>
    </row>
    <row r="32" spans="1:10" s="73" customFormat="1" ht="30.6" customHeight="1" thickBot="1" x14ac:dyDescent="0.35">
      <c r="A32" s="279" t="s">
        <v>14</v>
      </c>
      <c r="B32" s="282"/>
      <c r="C32" s="282"/>
      <c r="D32" s="282"/>
      <c r="E32" s="282"/>
      <c r="F32" s="282"/>
      <c r="G32" s="282"/>
      <c r="H32" s="282"/>
      <c r="I32" s="282"/>
      <c r="J32" s="283"/>
    </row>
    <row r="33" spans="1:10" s="73" customFormat="1" ht="31.5" customHeight="1" thickBot="1" x14ac:dyDescent="0.35">
      <c r="A33" s="83" t="s">
        <v>13</v>
      </c>
      <c r="B33" s="94" t="s">
        <v>45</v>
      </c>
      <c r="C33" s="94" t="s">
        <v>11</v>
      </c>
      <c r="D33" s="100" t="s">
        <v>46</v>
      </c>
      <c r="E33" s="94" t="s">
        <v>47</v>
      </c>
      <c r="F33" s="100" t="s">
        <v>48</v>
      </c>
      <c r="G33" s="94" t="s">
        <v>49</v>
      </c>
      <c r="H33" s="94" t="s">
        <v>50</v>
      </c>
      <c r="I33" s="94" t="s">
        <v>51</v>
      </c>
      <c r="J33" s="101" t="s">
        <v>52</v>
      </c>
    </row>
    <row r="34" spans="1:10" ht="21.75" customHeight="1" x14ac:dyDescent="0.3">
      <c r="A34" s="213" t="s">
        <v>80</v>
      </c>
      <c r="B34" s="204">
        <f>SUM(B35,B40,B52,B55)</f>
        <v>1017266.97</v>
      </c>
      <c r="C34" s="204">
        <f>SUM(C35,C40,C52,C55)</f>
        <v>1084985.6000000001</v>
      </c>
      <c r="D34" s="205">
        <f>C34/B34*100</f>
        <v>106.65691819326446</v>
      </c>
      <c r="E34" s="204">
        <f>SUM(E35,E40,E52,E55)</f>
        <v>1133362.3</v>
      </c>
      <c r="F34" s="205">
        <v>104.02</v>
      </c>
      <c r="G34" s="204">
        <f>SUM(G35,G40,G52,G55)</f>
        <v>1130442.4300000002</v>
      </c>
      <c r="H34" s="214">
        <v>99.74</v>
      </c>
      <c r="I34" s="204">
        <f>SUM(I35,I40,I52,I55)</f>
        <v>1130442.4300000002</v>
      </c>
      <c r="J34" s="215">
        <v>100</v>
      </c>
    </row>
    <row r="35" spans="1:10" ht="21.75" customHeight="1" x14ac:dyDescent="0.3">
      <c r="A35" s="180" t="s">
        <v>66</v>
      </c>
      <c r="B35" s="161">
        <f>SUM(B36:B39)</f>
        <v>840715.64</v>
      </c>
      <c r="C35" s="161">
        <f>SUM(C36:C39)</f>
        <v>864483.93</v>
      </c>
      <c r="D35" s="205">
        <f t="shared" ref="D35:D68" si="1">C35/B35*100</f>
        <v>102.82714973638411</v>
      </c>
      <c r="E35" s="161">
        <f>SUM(E36:E39)</f>
        <v>910076.35</v>
      </c>
      <c r="F35" s="216">
        <v>105.27</v>
      </c>
      <c r="G35" s="161">
        <f>SUM(G36:G39)</f>
        <v>910076.35</v>
      </c>
      <c r="H35" s="163">
        <v>100</v>
      </c>
      <c r="I35" s="161">
        <f>SUM(I36:I39)</f>
        <v>910076.35</v>
      </c>
      <c r="J35" s="217">
        <v>100</v>
      </c>
    </row>
    <row r="36" spans="1:10" ht="21.75" customHeight="1" x14ac:dyDescent="0.3">
      <c r="A36" s="218" t="s">
        <v>63</v>
      </c>
      <c r="B36" s="208">
        <v>2628.21</v>
      </c>
      <c r="C36" s="208">
        <v>2119.88</v>
      </c>
      <c r="D36" s="209">
        <f t="shared" si="1"/>
        <v>80.658699266801364</v>
      </c>
      <c r="E36" s="208">
        <v>8446.7099999999991</v>
      </c>
      <c r="F36" s="219">
        <v>398.45</v>
      </c>
      <c r="G36" s="220">
        <v>8446.7099999999991</v>
      </c>
      <c r="H36" s="221">
        <v>100</v>
      </c>
      <c r="I36" s="208">
        <v>8446.7099999999991</v>
      </c>
      <c r="J36" s="222">
        <v>100</v>
      </c>
    </row>
    <row r="37" spans="1:10" ht="26.4" x14ac:dyDescent="0.3">
      <c r="A37" s="218" t="s">
        <v>59</v>
      </c>
      <c r="B37" s="208">
        <v>1486.75</v>
      </c>
      <c r="C37" s="208">
        <v>1486.72</v>
      </c>
      <c r="D37" s="209">
        <f t="shared" si="1"/>
        <v>99.997982175887003</v>
      </c>
      <c r="E37" s="208">
        <v>1486.75</v>
      </c>
      <c r="F37" s="219">
        <v>100</v>
      </c>
      <c r="G37" s="220">
        <v>1486.75</v>
      </c>
      <c r="H37" s="221">
        <v>100</v>
      </c>
      <c r="I37" s="208">
        <v>1486.75</v>
      </c>
      <c r="J37" s="222">
        <v>100</v>
      </c>
    </row>
    <row r="38" spans="1:10" ht="21.75" customHeight="1" x14ac:dyDescent="0.3">
      <c r="A38" s="218" t="s">
        <v>86</v>
      </c>
      <c r="B38" s="208">
        <v>7824.4</v>
      </c>
      <c r="C38" s="208">
        <v>8471.0300000000007</v>
      </c>
      <c r="D38" s="209">
        <f t="shared" si="1"/>
        <v>108.26427585501766</v>
      </c>
      <c r="E38" s="208">
        <v>7751.52</v>
      </c>
      <c r="F38" s="219">
        <v>91.51</v>
      </c>
      <c r="G38" s="220">
        <v>7751.52</v>
      </c>
      <c r="H38" s="221">
        <v>100</v>
      </c>
      <c r="I38" s="208">
        <v>7751.52</v>
      </c>
      <c r="J38" s="222">
        <v>100</v>
      </c>
    </row>
    <row r="39" spans="1:10" ht="21.75" customHeight="1" x14ac:dyDescent="0.3">
      <c r="A39" s="218" t="s">
        <v>55</v>
      </c>
      <c r="B39" s="208">
        <v>828776.28</v>
      </c>
      <c r="C39" s="208">
        <v>852406.3</v>
      </c>
      <c r="D39" s="209">
        <f t="shared" si="1"/>
        <v>102.85119405203054</v>
      </c>
      <c r="E39" s="208">
        <v>892391.37</v>
      </c>
      <c r="F39" s="219">
        <v>104.69</v>
      </c>
      <c r="G39" s="220">
        <v>892391.37</v>
      </c>
      <c r="H39" s="221">
        <v>100</v>
      </c>
      <c r="I39" s="208">
        <v>892391.37</v>
      </c>
      <c r="J39" s="222">
        <v>100</v>
      </c>
    </row>
    <row r="40" spans="1:10" ht="21.75" customHeight="1" x14ac:dyDescent="0.3">
      <c r="A40" s="180" t="s">
        <v>67</v>
      </c>
      <c r="B40" s="161">
        <f>SUM(B41:B51)</f>
        <v>149955.16999999998</v>
      </c>
      <c r="C40" s="161">
        <f>SUM(C41:C51)</f>
        <v>190108.16999999998</v>
      </c>
      <c r="D40" s="205">
        <f t="shared" si="1"/>
        <v>126.77666932057095</v>
      </c>
      <c r="E40" s="161">
        <f>SUM(E41:E51)</f>
        <v>195471.52</v>
      </c>
      <c r="F40" s="216">
        <v>100.29</v>
      </c>
      <c r="G40" s="161">
        <f>SUM(G41:G51)</f>
        <v>192551.65</v>
      </c>
      <c r="H40" s="163">
        <v>98.47</v>
      </c>
      <c r="I40" s="161">
        <f>SUM(I41:I51)</f>
        <v>192551.65</v>
      </c>
      <c r="J40" s="217">
        <v>100</v>
      </c>
    </row>
    <row r="41" spans="1:10" ht="21.75" customHeight="1" x14ac:dyDescent="0.3">
      <c r="A41" s="218" t="s">
        <v>63</v>
      </c>
      <c r="B41" s="208">
        <v>1592.67</v>
      </c>
      <c r="C41" s="208">
        <v>1659.06</v>
      </c>
      <c r="D41" s="209">
        <f t="shared" si="1"/>
        <v>104.16847181148637</v>
      </c>
      <c r="E41" s="208">
        <v>1446.31</v>
      </c>
      <c r="F41" s="219">
        <v>87.18</v>
      </c>
      <c r="G41" s="220">
        <v>1446.31</v>
      </c>
      <c r="H41" s="221">
        <v>100</v>
      </c>
      <c r="I41" s="208">
        <v>1446.31</v>
      </c>
      <c r="J41" s="222">
        <v>100</v>
      </c>
    </row>
    <row r="42" spans="1:10" ht="21.75" customHeight="1" x14ac:dyDescent="0.3">
      <c r="A42" s="218" t="s">
        <v>57</v>
      </c>
      <c r="B42" s="208">
        <v>2133.7199999999998</v>
      </c>
      <c r="C42" s="208">
        <v>2612.2399999999998</v>
      </c>
      <c r="D42" s="209">
        <f t="shared" si="1"/>
        <v>122.4265601859663</v>
      </c>
      <c r="E42" s="208">
        <v>2612.34</v>
      </c>
      <c r="F42" s="219">
        <v>100</v>
      </c>
      <c r="G42" s="220">
        <v>2612.34</v>
      </c>
      <c r="H42" s="221">
        <v>100</v>
      </c>
      <c r="I42" s="208">
        <v>2612.34</v>
      </c>
      <c r="J42" s="222">
        <v>100</v>
      </c>
    </row>
    <row r="43" spans="1:10" ht="26.4" x14ac:dyDescent="0.3">
      <c r="A43" s="218" t="s">
        <v>68</v>
      </c>
      <c r="B43" s="223"/>
      <c r="C43" s="223"/>
      <c r="D43" s="209">
        <v>0</v>
      </c>
      <c r="E43" s="208">
        <v>1500</v>
      </c>
      <c r="F43" s="219"/>
      <c r="G43" s="224"/>
      <c r="H43" s="221"/>
      <c r="I43" s="223"/>
      <c r="J43" s="222"/>
    </row>
    <row r="44" spans="1:10" ht="26.4" x14ac:dyDescent="0.3">
      <c r="A44" s="218" t="s">
        <v>59</v>
      </c>
      <c r="B44" s="208">
        <v>41030.79</v>
      </c>
      <c r="C44" s="208">
        <v>49293.39</v>
      </c>
      <c r="D44" s="209">
        <f t="shared" si="1"/>
        <v>120.1375601103464</v>
      </c>
      <c r="E44" s="208">
        <v>63213.25</v>
      </c>
      <c r="F44" s="219">
        <v>128.24</v>
      </c>
      <c r="G44" s="220">
        <v>63213.25</v>
      </c>
      <c r="H44" s="221">
        <v>100</v>
      </c>
      <c r="I44" s="208">
        <v>63213.25</v>
      </c>
      <c r="J44" s="222">
        <v>100</v>
      </c>
    </row>
    <row r="45" spans="1:10" ht="22.5" customHeight="1" x14ac:dyDescent="0.3">
      <c r="A45" s="218" t="s">
        <v>64</v>
      </c>
      <c r="B45" s="208">
        <v>78392.320000000007</v>
      </c>
      <c r="C45" s="208">
        <v>81583.17</v>
      </c>
      <c r="D45" s="209">
        <f t="shared" si="1"/>
        <v>104.07036046388217</v>
      </c>
      <c r="E45" s="220">
        <v>84912.22</v>
      </c>
      <c r="F45" s="219">
        <v>98.18</v>
      </c>
      <c r="G45" s="220">
        <v>84912.22</v>
      </c>
      <c r="H45" s="221">
        <v>100</v>
      </c>
      <c r="I45" s="220">
        <v>84912.22</v>
      </c>
      <c r="J45" s="222">
        <v>100</v>
      </c>
    </row>
    <row r="46" spans="1:10" ht="22.5" customHeight="1" x14ac:dyDescent="0.3">
      <c r="A46" s="218" t="s">
        <v>69</v>
      </c>
      <c r="B46" s="223"/>
      <c r="C46" s="208">
        <v>4174.49</v>
      </c>
      <c r="D46" s="209">
        <v>0</v>
      </c>
      <c r="E46" s="208">
        <v>1419.87</v>
      </c>
      <c r="F46" s="219">
        <v>34.01</v>
      </c>
      <c r="G46" s="224"/>
      <c r="H46" s="221"/>
      <c r="I46" s="223"/>
      <c r="J46" s="222"/>
    </row>
    <row r="47" spans="1:10" ht="22.5" customHeight="1" x14ac:dyDescent="0.3">
      <c r="A47" s="218" t="s">
        <v>86</v>
      </c>
      <c r="B47" s="210">
        <v>358.35</v>
      </c>
      <c r="C47" s="208">
        <v>4299.8900000000003</v>
      </c>
      <c r="D47" s="209">
        <f t="shared" si="1"/>
        <v>1199.9134923957026</v>
      </c>
      <c r="E47" s="208">
        <v>4175.4799999999996</v>
      </c>
      <c r="F47" s="219">
        <v>97.11</v>
      </c>
      <c r="G47" s="220">
        <v>4175.4799999999996</v>
      </c>
      <c r="H47" s="221">
        <v>100</v>
      </c>
      <c r="I47" s="208">
        <v>4175.4799999999996</v>
      </c>
      <c r="J47" s="222">
        <v>100</v>
      </c>
    </row>
    <row r="48" spans="1:10" ht="21.75" customHeight="1" x14ac:dyDescent="0.3">
      <c r="A48" s="218" t="s">
        <v>55</v>
      </c>
      <c r="B48" s="208">
        <v>26359.39</v>
      </c>
      <c r="C48" s="208">
        <v>43626.54</v>
      </c>
      <c r="D48" s="209">
        <f t="shared" si="1"/>
        <v>165.5066372931999</v>
      </c>
      <c r="E48" s="208">
        <v>33537.599999999999</v>
      </c>
      <c r="F48" s="219">
        <v>76.87</v>
      </c>
      <c r="G48" s="220">
        <v>33537.599999999999</v>
      </c>
      <c r="H48" s="221">
        <v>100</v>
      </c>
      <c r="I48" s="208">
        <v>33537.599999999999</v>
      </c>
      <c r="J48" s="222">
        <v>100</v>
      </c>
    </row>
    <row r="49" spans="1:10" ht="21.75" customHeight="1" x14ac:dyDescent="0.3">
      <c r="A49" s="218" t="s">
        <v>61</v>
      </c>
      <c r="B49" s="223"/>
      <c r="C49" s="210">
        <v>663.68</v>
      </c>
      <c r="D49" s="209">
        <v>0</v>
      </c>
      <c r="E49" s="210">
        <v>663.61</v>
      </c>
      <c r="F49" s="219">
        <v>99.99</v>
      </c>
      <c r="G49" s="225">
        <v>663.61</v>
      </c>
      <c r="H49" s="221">
        <v>100</v>
      </c>
      <c r="I49" s="210">
        <v>663.61</v>
      </c>
      <c r="J49" s="222">
        <v>100</v>
      </c>
    </row>
    <row r="50" spans="1:10" ht="39.6" x14ac:dyDescent="0.3">
      <c r="A50" s="218" t="s">
        <v>85</v>
      </c>
      <c r="B50" s="210">
        <v>87.93</v>
      </c>
      <c r="C50" s="208">
        <v>1990.8</v>
      </c>
      <c r="D50" s="209">
        <f t="shared" si="1"/>
        <v>2264.0736949846469</v>
      </c>
      <c r="E50" s="208">
        <v>1990.84</v>
      </c>
      <c r="F50" s="219">
        <v>100</v>
      </c>
      <c r="G50" s="220">
        <v>1990.84</v>
      </c>
      <c r="H50" s="221">
        <v>100</v>
      </c>
      <c r="I50" s="208">
        <v>1990.84</v>
      </c>
      <c r="J50" s="222">
        <v>100</v>
      </c>
    </row>
    <row r="51" spans="1:10" ht="39.6" x14ac:dyDescent="0.3">
      <c r="A51" s="218" t="s">
        <v>88</v>
      </c>
      <c r="B51" s="223"/>
      <c r="C51" s="210">
        <v>204.91</v>
      </c>
      <c r="D51" s="209">
        <v>0</v>
      </c>
      <c r="E51" s="223"/>
      <c r="F51" s="219"/>
      <c r="G51" s="224"/>
      <c r="H51" s="221"/>
      <c r="I51" s="223"/>
      <c r="J51" s="222"/>
    </row>
    <row r="52" spans="1:10" ht="21.75" customHeight="1" x14ac:dyDescent="0.3">
      <c r="A52" s="180" t="s">
        <v>71</v>
      </c>
      <c r="B52" s="160">
        <v>170.19</v>
      </c>
      <c r="C52" s="161">
        <v>3649.87</v>
      </c>
      <c r="D52" s="205">
        <f t="shared" si="1"/>
        <v>2144.585463305717</v>
      </c>
      <c r="E52" s="160">
        <v>649.87</v>
      </c>
      <c r="F52" s="216">
        <v>17.809999999999999</v>
      </c>
      <c r="G52" s="226">
        <v>649.87</v>
      </c>
      <c r="H52" s="163">
        <v>100</v>
      </c>
      <c r="I52" s="160">
        <v>649.87</v>
      </c>
      <c r="J52" s="217">
        <v>100</v>
      </c>
    </row>
    <row r="53" spans="1:10" ht="21.75" customHeight="1" x14ac:dyDescent="0.3">
      <c r="A53" s="218" t="s">
        <v>64</v>
      </c>
      <c r="B53" s="210">
        <v>170.19</v>
      </c>
      <c r="C53" s="210">
        <v>199.08</v>
      </c>
      <c r="D53" s="209">
        <f t="shared" si="1"/>
        <v>116.97514542570069</v>
      </c>
      <c r="E53" s="210">
        <v>199.08</v>
      </c>
      <c r="F53" s="219">
        <v>100</v>
      </c>
      <c r="G53" s="225">
        <v>199.08</v>
      </c>
      <c r="H53" s="221">
        <v>100</v>
      </c>
      <c r="I53" s="210">
        <v>199.08</v>
      </c>
      <c r="J53" s="222">
        <v>100</v>
      </c>
    </row>
    <row r="54" spans="1:10" ht="21.75" customHeight="1" x14ac:dyDescent="0.3">
      <c r="A54" s="218" t="s">
        <v>55</v>
      </c>
      <c r="B54" s="223"/>
      <c r="C54" s="208">
        <v>3450.79</v>
      </c>
      <c r="D54" s="209">
        <v>0</v>
      </c>
      <c r="E54" s="210">
        <v>450.79</v>
      </c>
      <c r="F54" s="219">
        <v>13.06</v>
      </c>
      <c r="G54" s="225">
        <v>450.79</v>
      </c>
      <c r="H54" s="221">
        <v>100</v>
      </c>
      <c r="I54" s="210">
        <v>450.79</v>
      </c>
      <c r="J54" s="222">
        <v>100</v>
      </c>
    </row>
    <row r="55" spans="1:10" ht="26.4" x14ac:dyDescent="0.3">
      <c r="A55" s="180" t="s">
        <v>72</v>
      </c>
      <c r="B55" s="161">
        <f>SUM(B56:B57)</f>
        <v>26425.97</v>
      </c>
      <c r="C55" s="161">
        <f>SUM(C56:C57)</f>
        <v>26743.63</v>
      </c>
      <c r="D55" s="205">
        <f t="shared" si="1"/>
        <v>101.20207507993084</v>
      </c>
      <c r="E55" s="161">
        <f>SUM(E56:E57)</f>
        <v>27164.560000000001</v>
      </c>
      <c r="F55" s="216">
        <v>101.57</v>
      </c>
      <c r="G55" s="161">
        <f>SUM(G56:G57)</f>
        <v>27164.560000000001</v>
      </c>
      <c r="H55" s="163">
        <v>100</v>
      </c>
      <c r="I55" s="161">
        <f>SUM(I56:I57)</f>
        <v>27164.560000000001</v>
      </c>
      <c r="J55" s="217">
        <v>100</v>
      </c>
    </row>
    <row r="56" spans="1:10" ht="21.75" customHeight="1" x14ac:dyDescent="0.3">
      <c r="A56" s="218" t="s">
        <v>63</v>
      </c>
      <c r="B56" s="223"/>
      <c r="C56" s="210">
        <v>199.08</v>
      </c>
      <c r="D56" s="209">
        <v>0</v>
      </c>
      <c r="E56" s="210">
        <v>80</v>
      </c>
      <c r="F56" s="219">
        <v>40.18</v>
      </c>
      <c r="G56" s="225">
        <v>80</v>
      </c>
      <c r="H56" s="221">
        <v>100</v>
      </c>
      <c r="I56" s="210">
        <v>80</v>
      </c>
      <c r="J56" s="222">
        <v>100</v>
      </c>
    </row>
    <row r="57" spans="1:10" ht="21.75" customHeight="1" x14ac:dyDescent="0.3">
      <c r="A57" s="218" t="s">
        <v>55</v>
      </c>
      <c r="B57" s="208">
        <v>26425.97</v>
      </c>
      <c r="C57" s="208">
        <v>26544.55</v>
      </c>
      <c r="D57" s="209">
        <f t="shared" si="1"/>
        <v>100.44872525019895</v>
      </c>
      <c r="E57" s="208">
        <v>27084.560000000001</v>
      </c>
      <c r="F57" s="219">
        <v>102.03</v>
      </c>
      <c r="G57" s="220">
        <v>27084.560000000001</v>
      </c>
      <c r="H57" s="221">
        <v>100</v>
      </c>
      <c r="I57" s="208">
        <v>27084.560000000001</v>
      </c>
      <c r="J57" s="222">
        <v>100</v>
      </c>
    </row>
    <row r="58" spans="1:10" ht="21.75" customHeight="1" x14ac:dyDescent="0.3">
      <c r="A58" s="180" t="s">
        <v>73</v>
      </c>
      <c r="B58" s="161">
        <f>B59</f>
        <v>12464.12</v>
      </c>
      <c r="C58" s="161">
        <f>C59</f>
        <v>17917.069999999996</v>
      </c>
      <c r="D58" s="205">
        <f t="shared" si="1"/>
        <v>143.74917763949637</v>
      </c>
      <c r="E58" s="161">
        <f>E59</f>
        <v>19469.510000000002</v>
      </c>
      <c r="F58" s="216">
        <v>108.66</v>
      </c>
      <c r="G58" s="161">
        <f>G59</f>
        <v>18599.510000000002</v>
      </c>
      <c r="H58" s="163">
        <v>95.53</v>
      </c>
      <c r="I58" s="161">
        <f>I59</f>
        <v>18599.510000000002</v>
      </c>
      <c r="J58" s="217">
        <v>100</v>
      </c>
    </row>
    <row r="59" spans="1:10" ht="26.4" x14ac:dyDescent="0.3">
      <c r="A59" s="180" t="s">
        <v>74</v>
      </c>
      <c r="B59" s="161">
        <f>SUM(B60:B68)</f>
        <v>12464.12</v>
      </c>
      <c r="C59" s="161">
        <f>SUM(C60:C68)</f>
        <v>17917.069999999996</v>
      </c>
      <c r="D59" s="205">
        <f t="shared" si="1"/>
        <v>143.74917763949637</v>
      </c>
      <c r="E59" s="161">
        <f>SUM(E60:E68)</f>
        <v>19469.510000000002</v>
      </c>
      <c r="F59" s="216">
        <v>108.66</v>
      </c>
      <c r="G59" s="161">
        <f>SUM(G60:G68)</f>
        <v>18599.510000000002</v>
      </c>
      <c r="H59" s="163">
        <v>95.53</v>
      </c>
      <c r="I59" s="161">
        <f>SUM(I60:I68)</f>
        <v>18599.510000000002</v>
      </c>
      <c r="J59" s="217">
        <v>100</v>
      </c>
    </row>
    <row r="60" spans="1:10" ht="21.75" customHeight="1" x14ac:dyDescent="0.3">
      <c r="A60" s="218" t="s">
        <v>63</v>
      </c>
      <c r="B60" s="210">
        <v>530.89</v>
      </c>
      <c r="C60" s="210">
        <v>398.16</v>
      </c>
      <c r="D60" s="205">
        <f t="shared" si="1"/>
        <v>74.998587277967204</v>
      </c>
      <c r="E60" s="210">
        <v>398.17</v>
      </c>
      <c r="F60" s="219">
        <v>100</v>
      </c>
      <c r="G60" s="225">
        <v>398.17</v>
      </c>
      <c r="H60" s="221">
        <v>100</v>
      </c>
      <c r="I60" s="210">
        <v>398.17</v>
      </c>
      <c r="J60" s="222">
        <v>100</v>
      </c>
    </row>
    <row r="61" spans="1:10" ht="21.75" customHeight="1" x14ac:dyDescent="0.3">
      <c r="A61" s="218" t="s">
        <v>57</v>
      </c>
      <c r="B61" s="223"/>
      <c r="C61" s="223"/>
      <c r="D61" s="209">
        <v>0</v>
      </c>
      <c r="E61" s="208">
        <v>2009.15</v>
      </c>
      <c r="F61" s="219"/>
      <c r="G61" s="220">
        <v>2009.15</v>
      </c>
      <c r="H61" s="221">
        <v>100</v>
      </c>
      <c r="I61" s="208">
        <v>2009.15</v>
      </c>
      <c r="J61" s="222">
        <v>100</v>
      </c>
    </row>
    <row r="62" spans="1:10" ht="26.4" x14ac:dyDescent="0.3">
      <c r="A62" s="218" t="s">
        <v>68</v>
      </c>
      <c r="B62" s="223"/>
      <c r="C62" s="210">
        <v>439.96</v>
      </c>
      <c r="D62" s="209">
        <v>0</v>
      </c>
      <c r="E62" s="210">
        <v>670</v>
      </c>
      <c r="F62" s="219">
        <v>152.28</v>
      </c>
      <c r="G62" s="224"/>
      <c r="H62" s="221"/>
      <c r="I62" s="223"/>
      <c r="J62" s="222"/>
    </row>
    <row r="63" spans="1:10" ht="21.6" customHeight="1" x14ac:dyDescent="0.3">
      <c r="A63" s="218" t="s">
        <v>64</v>
      </c>
      <c r="B63" s="208">
        <v>1070.44</v>
      </c>
      <c r="C63" s="210"/>
      <c r="D63" s="209"/>
      <c r="E63" s="210"/>
      <c r="F63" s="219"/>
      <c r="G63" s="224"/>
      <c r="H63" s="221"/>
      <c r="I63" s="223"/>
      <c r="J63" s="222"/>
    </row>
    <row r="64" spans="1:10" ht="21.6" customHeight="1" x14ac:dyDescent="0.3">
      <c r="A64" s="218" t="s">
        <v>69</v>
      </c>
      <c r="B64" s="208">
        <v>4248.12</v>
      </c>
      <c r="C64" s="210"/>
      <c r="D64" s="209"/>
      <c r="E64" s="210"/>
      <c r="F64" s="219"/>
      <c r="G64" s="224"/>
      <c r="H64" s="221"/>
      <c r="I64" s="223"/>
      <c r="J64" s="222"/>
    </row>
    <row r="65" spans="1:10" ht="21.75" customHeight="1" x14ac:dyDescent="0.3">
      <c r="A65" s="218" t="s">
        <v>55</v>
      </c>
      <c r="B65" s="208">
        <v>6130.23</v>
      </c>
      <c r="C65" s="208">
        <v>16192.21</v>
      </c>
      <c r="D65" s="209">
        <f t="shared" si="1"/>
        <v>264.13707152912696</v>
      </c>
      <c r="E65" s="208">
        <v>16192.19</v>
      </c>
      <c r="F65" s="219">
        <v>100</v>
      </c>
      <c r="G65" s="220">
        <v>16192.19</v>
      </c>
      <c r="H65" s="221">
        <v>100</v>
      </c>
      <c r="I65" s="208">
        <v>16192.19</v>
      </c>
      <c r="J65" s="222">
        <v>100</v>
      </c>
    </row>
    <row r="66" spans="1:10" ht="21.75" customHeight="1" x14ac:dyDescent="0.3">
      <c r="A66" s="218" t="s">
        <v>70</v>
      </c>
      <c r="B66" s="223"/>
      <c r="C66" s="210">
        <v>734.82</v>
      </c>
      <c r="D66" s="209">
        <v>0</v>
      </c>
      <c r="E66" s="223"/>
      <c r="F66" s="219"/>
      <c r="G66" s="224"/>
      <c r="H66" s="221"/>
      <c r="I66" s="223"/>
      <c r="J66" s="222"/>
    </row>
    <row r="67" spans="1:10" ht="21.75" customHeight="1" x14ac:dyDescent="0.3">
      <c r="A67" s="218" t="s">
        <v>61</v>
      </c>
      <c r="B67" s="234">
        <v>47.18</v>
      </c>
      <c r="C67" s="212"/>
      <c r="D67" s="209"/>
      <c r="E67" s="231"/>
      <c r="F67" s="228"/>
      <c r="G67" s="229"/>
      <c r="H67" s="230"/>
      <c r="I67" s="231"/>
      <c r="J67" s="232"/>
    </row>
    <row r="68" spans="1:10" ht="21.75" customHeight="1" thickBot="1" x14ac:dyDescent="0.35">
      <c r="A68" s="227" t="s">
        <v>89</v>
      </c>
      <c r="B68" s="212">
        <v>437.26</v>
      </c>
      <c r="C68" s="212">
        <v>151.91999999999999</v>
      </c>
      <c r="D68" s="209">
        <f t="shared" si="1"/>
        <v>34.743630791748615</v>
      </c>
      <c r="E68" s="212">
        <v>200</v>
      </c>
      <c r="F68" s="228">
        <v>131.65</v>
      </c>
      <c r="G68" s="229"/>
      <c r="H68" s="230"/>
      <c r="I68" s="231"/>
      <c r="J68" s="232"/>
    </row>
    <row r="69" spans="1:10" s="102" customFormat="1" ht="30" customHeight="1" thickBot="1" x14ac:dyDescent="0.35">
      <c r="A69" s="95" t="s">
        <v>75</v>
      </c>
      <c r="B69" s="96">
        <f>SUM(B58,B34)</f>
        <v>1029731.09</v>
      </c>
      <c r="C69" s="96">
        <f>SUM(C58,C34)</f>
        <v>1102902.6700000002</v>
      </c>
      <c r="D69" s="107">
        <v>104.2</v>
      </c>
      <c r="E69" s="96">
        <f>SUM(E58,E34)</f>
        <v>1152831.81</v>
      </c>
      <c r="F69" s="107">
        <v>104.09</v>
      </c>
      <c r="G69" s="96">
        <f>SUM(G58,G34)</f>
        <v>1149041.9400000002</v>
      </c>
      <c r="H69" s="115">
        <v>99.67</v>
      </c>
      <c r="I69" s="96">
        <f>SUM(I58,I34)</f>
        <v>1149041.9400000002</v>
      </c>
      <c r="J69" s="123">
        <v>100</v>
      </c>
    </row>
  </sheetData>
  <mergeCells count="5">
    <mergeCell ref="A3:I3"/>
    <mergeCell ref="A5:I5"/>
    <mergeCell ref="A7:J7"/>
    <mergeCell ref="A32:J32"/>
    <mergeCell ref="A1:J1"/>
  </mergeCells>
  <pageMargins left="0.31496062992125984" right="0.11811023622047245" top="0.35433070866141736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M12" sqref="M12"/>
    </sheetView>
  </sheetViews>
  <sheetFormatPr defaultColWidth="9.109375" defaultRowHeight="14.4" x14ac:dyDescent="0.3"/>
  <cols>
    <col min="1" max="1" width="37.6640625" style="40" customWidth="1"/>
    <col min="2" max="3" width="15" style="39" customWidth="1"/>
    <col min="4" max="4" width="10" style="57" customWidth="1"/>
    <col min="5" max="5" width="15" style="39" customWidth="1"/>
    <col min="6" max="6" width="10" style="57" customWidth="1"/>
    <col min="7" max="7" width="15" style="39" customWidth="1"/>
    <col min="8" max="8" width="10" style="57" customWidth="1"/>
    <col min="9" max="9" width="15" style="39" customWidth="1"/>
    <col min="10" max="10" width="10" style="57" customWidth="1"/>
    <col min="11" max="16384" width="9.109375" style="40"/>
  </cols>
  <sheetData>
    <row r="1" spans="1:10" ht="42" customHeight="1" x14ac:dyDescent="0.3">
      <c r="A1" s="267" t="s">
        <v>84</v>
      </c>
      <c r="B1" s="267"/>
      <c r="C1" s="267"/>
      <c r="D1" s="267"/>
      <c r="E1" s="267"/>
      <c r="F1" s="267"/>
      <c r="G1" s="285"/>
      <c r="H1" s="285"/>
      <c r="I1" s="285"/>
      <c r="J1" s="285"/>
    </row>
    <row r="2" spans="1:10" ht="18" customHeight="1" x14ac:dyDescent="0.25">
      <c r="A2" s="11"/>
      <c r="B2" s="19"/>
      <c r="C2" s="19"/>
      <c r="D2" s="37"/>
      <c r="E2" s="19"/>
      <c r="F2" s="37"/>
    </row>
    <row r="3" spans="1:10" ht="15.6" x14ac:dyDescent="0.3">
      <c r="A3" s="267" t="s">
        <v>20</v>
      </c>
      <c r="B3" s="267"/>
      <c r="C3" s="267"/>
      <c r="D3" s="267"/>
      <c r="E3" s="271"/>
      <c r="F3" s="271"/>
      <c r="G3" s="285"/>
      <c r="H3" s="285"/>
      <c r="I3" s="285"/>
      <c r="J3" s="285"/>
    </row>
    <row r="4" spans="1:10" ht="18" x14ac:dyDescent="0.25">
      <c r="A4" s="11"/>
      <c r="B4" s="19"/>
      <c r="C4" s="19"/>
      <c r="D4" s="37"/>
      <c r="E4" s="20"/>
      <c r="F4" s="38"/>
    </row>
    <row r="5" spans="1:10" ht="18" customHeight="1" x14ac:dyDescent="0.3">
      <c r="A5" s="267" t="s">
        <v>12</v>
      </c>
      <c r="B5" s="278"/>
      <c r="C5" s="278"/>
      <c r="D5" s="278"/>
      <c r="E5" s="278"/>
      <c r="F5" s="278"/>
      <c r="G5" s="285"/>
      <c r="H5" s="285"/>
      <c r="I5" s="285"/>
      <c r="J5" s="285"/>
    </row>
    <row r="6" spans="1:10" ht="18" x14ac:dyDescent="0.25">
      <c r="A6" s="11"/>
      <c r="B6" s="19"/>
      <c r="C6" s="19"/>
      <c r="D6" s="37"/>
      <c r="E6" s="20"/>
      <c r="F6" s="38"/>
    </row>
    <row r="7" spans="1:10" ht="15.75" x14ac:dyDescent="0.25">
      <c r="A7" s="267" t="s">
        <v>15</v>
      </c>
      <c r="B7" s="278"/>
      <c r="C7" s="278"/>
      <c r="D7" s="278"/>
      <c r="E7" s="278"/>
      <c r="F7" s="278"/>
      <c r="G7" s="285"/>
      <c r="H7" s="285"/>
      <c r="I7" s="285"/>
      <c r="J7" s="285"/>
    </row>
    <row r="8" spans="1:10" ht="18" x14ac:dyDescent="0.25">
      <c r="A8" s="11"/>
      <c r="B8" s="19"/>
      <c r="C8" s="19"/>
      <c r="D8" s="37"/>
      <c r="E8" s="20"/>
      <c r="F8" s="38"/>
    </row>
    <row r="10" spans="1:10" ht="15.75" thickBot="1" x14ac:dyDescent="0.3"/>
    <row r="11" spans="1:10" s="41" customFormat="1" ht="36.75" customHeight="1" thickBot="1" x14ac:dyDescent="0.35">
      <c r="A11" s="71" t="s">
        <v>16</v>
      </c>
      <c r="B11" s="235" t="s">
        <v>45</v>
      </c>
      <c r="C11" s="235" t="s">
        <v>11</v>
      </c>
      <c r="D11" s="236" t="s">
        <v>46</v>
      </c>
      <c r="E11" s="235" t="s">
        <v>47</v>
      </c>
      <c r="F11" s="236" t="s">
        <v>48</v>
      </c>
      <c r="G11" s="235" t="s">
        <v>49</v>
      </c>
      <c r="H11" s="236" t="s">
        <v>50</v>
      </c>
      <c r="I11" s="235" t="s">
        <v>51</v>
      </c>
      <c r="J11" s="237" t="s">
        <v>52</v>
      </c>
    </row>
    <row r="12" spans="1:10" s="66" customFormat="1" ht="29.25" customHeight="1" thickBot="1" x14ac:dyDescent="0.35">
      <c r="A12" s="67" t="s">
        <v>17</v>
      </c>
      <c r="B12" s="68">
        <f>SUM(B14:B15)</f>
        <v>1029731.09</v>
      </c>
      <c r="C12" s="68">
        <f>SUM(C14:C15)</f>
        <v>1102902.67</v>
      </c>
      <c r="D12" s="69">
        <f>C12/B12</f>
        <v>1.0710589208295147</v>
      </c>
      <c r="E12" s="68">
        <f>SUM(E14:E15)</f>
        <v>1152831.81</v>
      </c>
      <c r="F12" s="69">
        <f>E12/C12</f>
        <v>1.0452706674470198</v>
      </c>
      <c r="G12" s="68">
        <f>SUM(G14:G15)</f>
        <v>1149041.94</v>
      </c>
      <c r="H12" s="69">
        <f>G12/E12</f>
        <v>0.99671255601456721</v>
      </c>
      <c r="I12" s="68">
        <f>SUM(I14:I15)</f>
        <v>1149041.94</v>
      </c>
      <c r="J12" s="70">
        <f>I12/G12</f>
        <v>1</v>
      </c>
    </row>
    <row r="13" spans="1:10" ht="29.25" customHeight="1" thickBot="1" x14ac:dyDescent="0.35">
      <c r="A13" s="62" t="s">
        <v>76</v>
      </c>
      <c r="B13" s="250">
        <f>SUM(B14:B16)</f>
        <v>1029731.09</v>
      </c>
      <c r="C13" s="250">
        <f>SUM(C14:C16)</f>
        <v>1102902.67</v>
      </c>
      <c r="D13" s="251">
        <f>C13/B13</f>
        <v>1.0710589208295147</v>
      </c>
      <c r="E13" s="250">
        <f>SUM(E14:E16)</f>
        <v>1152831.81</v>
      </c>
      <c r="F13" s="251">
        <f>E13/C13</f>
        <v>1.0452706674470198</v>
      </c>
      <c r="G13" s="250">
        <f>SUM(G14:G16)</f>
        <v>1149041.94</v>
      </c>
      <c r="H13" s="251">
        <f>G13/E13</f>
        <v>0.99671255601456721</v>
      </c>
      <c r="I13" s="250">
        <f>SUM(I14:I16)</f>
        <v>1149041.94</v>
      </c>
      <c r="J13" s="251">
        <f>I13/G13</f>
        <v>1</v>
      </c>
    </row>
    <row r="14" spans="1:10" s="42" customFormat="1" ht="29.25" customHeight="1" x14ac:dyDescent="0.3">
      <c r="A14" s="63" t="s">
        <v>90</v>
      </c>
      <c r="B14" s="198">
        <v>1029731.09</v>
      </c>
      <c r="C14" s="198">
        <v>1101437.43</v>
      </c>
      <c r="D14" s="199">
        <f>C14/B14</f>
        <v>1.0696359862262681</v>
      </c>
      <c r="E14" s="198">
        <v>1151366.55</v>
      </c>
      <c r="F14" s="58">
        <f t="shared" ref="F14:F15" si="0">E14/C14</f>
        <v>1.0453308727668718</v>
      </c>
      <c r="G14" s="238">
        <v>1147576.68</v>
      </c>
      <c r="H14" s="58">
        <f t="shared" ref="H14:H15" si="1">G14/E14</f>
        <v>0.99670837232504272</v>
      </c>
      <c r="I14" s="238">
        <v>1147576.68</v>
      </c>
      <c r="J14" s="59">
        <f t="shared" ref="J14:J15" si="2">I14/G14</f>
        <v>1</v>
      </c>
    </row>
    <row r="15" spans="1:10" s="42" customFormat="1" ht="29.25" customHeight="1" thickBot="1" x14ac:dyDescent="0.35">
      <c r="A15" s="64" t="s">
        <v>77</v>
      </c>
      <c r="B15" s="200">
        <v>0</v>
      </c>
      <c r="C15" s="200">
        <v>1465.24</v>
      </c>
      <c r="D15" s="201">
        <v>0</v>
      </c>
      <c r="E15" s="200">
        <v>1465.26</v>
      </c>
      <c r="F15" s="60">
        <f t="shared" si="0"/>
        <v>1.0000136496410144</v>
      </c>
      <c r="G15" s="239">
        <v>1465.26</v>
      </c>
      <c r="H15" s="60">
        <f t="shared" si="1"/>
        <v>1</v>
      </c>
      <c r="I15" s="65">
        <v>1465.26</v>
      </c>
      <c r="J15" s="61">
        <f t="shared" si="2"/>
        <v>1</v>
      </c>
    </row>
  </sheetData>
  <mergeCells count="4">
    <mergeCell ref="A1:J1"/>
    <mergeCell ref="A3:J3"/>
    <mergeCell ref="A5:J5"/>
    <mergeCell ref="A7:J7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21" sqref="J21"/>
    </sheetView>
  </sheetViews>
  <sheetFormatPr defaultColWidth="9.109375" defaultRowHeight="14.4" x14ac:dyDescent="0.3"/>
  <cols>
    <col min="1" max="1" width="19.33203125" style="40" customWidth="1"/>
    <col min="2" max="3" width="14.44140625" style="40" customWidth="1"/>
    <col min="4" max="4" width="9.6640625" style="40" customWidth="1"/>
    <col min="5" max="5" width="14.44140625" style="40" customWidth="1"/>
    <col min="6" max="6" width="9.6640625" style="40" customWidth="1"/>
    <col min="7" max="7" width="14.44140625" style="40" customWidth="1"/>
    <col min="8" max="8" width="9.6640625" style="40" customWidth="1"/>
    <col min="9" max="9" width="14.44140625" style="40" customWidth="1"/>
    <col min="10" max="10" width="9.6640625" style="40" customWidth="1"/>
    <col min="11" max="16384" width="9.109375" style="40"/>
  </cols>
  <sheetData>
    <row r="1" spans="1:10" ht="42" customHeight="1" x14ac:dyDescent="0.3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84"/>
    </row>
    <row r="2" spans="1:10" ht="18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0" ht="15.6" x14ac:dyDescent="0.3">
      <c r="A3" s="267" t="s">
        <v>20</v>
      </c>
      <c r="B3" s="267"/>
      <c r="C3" s="267"/>
      <c r="D3" s="267"/>
      <c r="E3" s="267"/>
      <c r="F3" s="267"/>
      <c r="G3" s="267"/>
      <c r="H3" s="271"/>
      <c r="I3" s="271"/>
      <c r="J3" s="284"/>
    </row>
    <row r="4" spans="1:10" ht="18" x14ac:dyDescent="0.25">
      <c r="A4" s="11"/>
      <c r="B4" s="11"/>
      <c r="C4" s="11"/>
      <c r="D4" s="11"/>
      <c r="E4" s="11"/>
      <c r="F4" s="11"/>
      <c r="G4" s="11"/>
      <c r="H4" s="4"/>
      <c r="I4" s="4"/>
    </row>
    <row r="5" spans="1:10" ht="18" customHeight="1" x14ac:dyDescent="0.3">
      <c r="A5" s="267" t="s">
        <v>18</v>
      </c>
      <c r="B5" s="278"/>
      <c r="C5" s="278"/>
      <c r="D5" s="278"/>
      <c r="E5" s="278"/>
      <c r="F5" s="278"/>
      <c r="G5" s="278"/>
      <c r="H5" s="278"/>
      <c r="I5" s="278"/>
      <c r="J5" s="284"/>
    </row>
    <row r="6" spans="1:10" ht="18" x14ac:dyDescent="0.25">
      <c r="A6" s="11"/>
      <c r="B6" s="11"/>
      <c r="C6" s="11"/>
      <c r="D6" s="11"/>
      <c r="E6" s="11"/>
      <c r="F6" s="11"/>
      <c r="G6" s="11"/>
      <c r="H6" s="4"/>
      <c r="I6" s="4"/>
    </row>
    <row r="7" spans="1:10" ht="15.75" thickBot="1" x14ac:dyDescent="0.3"/>
    <row r="8" spans="1:10" s="41" customFormat="1" ht="26.25" thickBot="1" x14ac:dyDescent="0.3">
      <c r="A8" s="77" t="s">
        <v>28</v>
      </c>
      <c r="B8" s="78" t="s">
        <v>45</v>
      </c>
      <c r="C8" s="78" t="s">
        <v>11</v>
      </c>
      <c r="D8" s="78" t="s">
        <v>46</v>
      </c>
      <c r="E8" s="78" t="s">
        <v>47</v>
      </c>
      <c r="F8" s="78" t="s">
        <v>48</v>
      </c>
      <c r="G8" s="78" t="s">
        <v>49</v>
      </c>
      <c r="H8" s="78" t="s">
        <v>50</v>
      </c>
      <c r="I8" s="78" t="s">
        <v>51</v>
      </c>
      <c r="J8" s="79" t="s">
        <v>52</v>
      </c>
    </row>
    <row r="9" spans="1:10" s="42" customFormat="1" ht="53.25" customHeight="1" thickBot="1" x14ac:dyDescent="0.35">
      <c r="A9" s="49" t="s">
        <v>81</v>
      </c>
      <c r="B9" s="74"/>
      <c r="C9" s="74"/>
      <c r="D9" s="74"/>
      <c r="E9" s="74"/>
      <c r="F9" s="74"/>
      <c r="G9" s="75"/>
      <c r="H9" s="74"/>
      <c r="I9" s="74"/>
      <c r="J9" s="76"/>
    </row>
  </sheetData>
  <mergeCells count="3">
    <mergeCell ref="A1:J1"/>
    <mergeCell ref="A3:J3"/>
    <mergeCell ref="A5:J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58" zoomScaleNormal="100" workbookViewId="0">
      <selection activeCell="E74" sqref="E74"/>
    </sheetView>
  </sheetViews>
  <sheetFormatPr defaultColWidth="9.109375" defaultRowHeight="11.4" x14ac:dyDescent="0.3"/>
  <cols>
    <col min="1" max="1" width="51.5546875" style="55" customWidth="1"/>
    <col min="2" max="3" width="12.88671875" style="55" customWidth="1"/>
    <col min="4" max="4" width="9.33203125" style="117" customWidth="1"/>
    <col min="5" max="5" width="12.88671875" style="55" customWidth="1"/>
    <col min="6" max="6" width="9.33203125" style="117" customWidth="1"/>
    <col min="7" max="7" width="14.88671875" style="55" customWidth="1"/>
    <col min="8" max="8" width="9.33203125" style="117" customWidth="1"/>
    <col min="9" max="9" width="12.88671875" style="55" customWidth="1"/>
    <col min="10" max="10" width="9.33203125" style="117" customWidth="1"/>
    <col min="11" max="16384" width="9.109375" style="55"/>
  </cols>
  <sheetData>
    <row r="1" spans="1:10" s="73" customFormat="1" ht="42" customHeight="1" x14ac:dyDescent="0.3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84"/>
    </row>
    <row r="2" spans="1:10" s="73" customFormat="1" ht="34.5" customHeight="1" thickBot="1" x14ac:dyDescent="0.3">
      <c r="A2" s="286" t="s">
        <v>19</v>
      </c>
      <c r="B2" s="287"/>
      <c r="C2" s="287"/>
      <c r="D2" s="287"/>
      <c r="E2" s="287"/>
      <c r="F2" s="287"/>
      <c r="G2" s="287"/>
      <c r="H2" s="287"/>
      <c r="I2" s="287"/>
      <c r="J2" s="288"/>
    </row>
    <row r="3" spans="1:10" s="41" customFormat="1" ht="44.25" customHeight="1" thickBot="1" x14ac:dyDescent="0.35">
      <c r="A3" s="72" t="s">
        <v>28</v>
      </c>
      <c r="B3" s="72" t="s">
        <v>45</v>
      </c>
      <c r="C3" s="72" t="s">
        <v>11</v>
      </c>
      <c r="D3" s="124" t="s">
        <v>46</v>
      </c>
      <c r="E3" s="72" t="s">
        <v>47</v>
      </c>
      <c r="F3" s="124" t="s">
        <v>48</v>
      </c>
      <c r="G3" s="72" t="s">
        <v>49</v>
      </c>
      <c r="H3" s="124" t="s">
        <v>50</v>
      </c>
      <c r="I3" s="72" t="s">
        <v>51</v>
      </c>
      <c r="J3" s="124" t="s">
        <v>52</v>
      </c>
    </row>
    <row r="4" spans="1:10" ht="27" customHeight="1" thickBot="1" x14ac:dyDescent="0.35">
      <c r="A4" s="143" t="s">
        <v>78</v>
      </c>
      <c r="B4" s="144">
        <f>B5</f>
        <v>1029731.09</v>
      </c>
      <c r="C4" s="144">
        <f>C5</f>
        <v>1102902.67</v>
      </c>
      <c r="D4" s="145">
        <f t="shared" ref="D4:J4" si="0">D5</f>
        <v>107.10589208295147</v>
      </c>
      <c r="E4" s="144">
        <f>E5</f>
        <v>1152831.8099999998</v>
      </c>
      <c r="F4" s="145">
        <f t="shared" si="0"/>
        <v>104.52706674470195</v>
      </c>
      <c r="G4" s="144">
        <f>G5</f>
        <v>1149041.94</v>
      </c>
      <c r="H4" s="145">
        <f t="shared" si="0"/>
        <v>99.67125560145675</v>
      </c>
      <c r="I4" s="144">
        <v>1149041.94</v>
      </c>
      <c r="J4" s="146">
        <f t="shared" si="0"/>
        <v>100</v>
      </c>
    </row>
    <row r="5" spans="1:10" s="102" customFormat="1" ht="27" thickBot="1" x14ac:dyDescent="0.35">
      <c r="A5" s="43" t="s">
        <v>91</v>
      </c>
      <c r="B5" s="125">
        <f>B6</f>
        <v>1029731.09</v>
      </c>
      <c r="C5" s="125">
        <v>1102902.67</v>
      </c>
      <c r="D5" s="139">
        <f>C5/B5*100</f>
        <v>107.10589208295147</v>
      </c>
      <c r="E5" s="125">
        <f>E6</f>
        <v>1152831.8099999998</v>
      </c>
      <c r="F5" s="139">
        <f>E5/C5*100</f>
        <v>104.52706674470195</v>
      </c>
      <c r="G5" s="125">
        <f>G6</f>
        <v>1149041.94</v>
      </c>
      <c r="H5" s="243">
        <f>G5/E5*100</f>
        <v>99.67125560145675</v>
      </c>
      <c r="I5" s="244">
        <v>1149041.94</v>
      </c>
      <c r="J5" s="147">
        <v>100</v>
      </c>
    </row>
    <row r="6" spans="1:10" s="102" customFormat="1" ht="17.25" customHeight="1" x14ac:dyDescent="0.3">
      <c r="A6" s="43" t="s">
        <v>92</v>
      </c>
      <c r="B6" s="125">
        <v>1029731.09</v>
      </c>
      <c r="C6" s="125">
        <v>1058437.1200000001</v>
      </c>
      <c r="D6" s="139">
        <f>C6/B6*100</f>
        <v>102.78772101559059</v>
      </c>
      <c r="E6" s="125">
        <f>E7+E64+E96+E101</f>
        <v>1152831.8099999998</v>
      </c>
      <c r="F6" s="139">
        <f>E6/C6*100</f>
        <v>108.91830872295935</v>
      </c>
      <c r="G6" s="125">
        <f>G7+G64+G96+G101</f>
        <v>1149041.94</v>
      </c>
      <c r="H6" s="139">
        <f>G6/E6*100</f>
        <v>99.67125560145675</v>
      </c>
      <c r="I6" s="244">
        <v>1149041.94</v>
      </c>
      <c r="J6" s="147">
        <f>I6/G6*100</f>
        <v>100</v>
      </c>
    </row>
    <row r="7" spans="1:10" s="102" customFormat="1" ht="17.25" customHeight="1" x14ac:dyDescent="0.3">
      <c r="A7" s="148" t="s">
        <v>93</v>
      </c>
      <c r="B7" s="127">
        <f>SUM(B8,B42,B58)</f>
        <v>955239.17</v>
      </c>
      <c r="C7" s="127">
        <f>SUM(C8,,C42,C58)</f>
        <v>1003758.49</v>
      </c>
      <c r="D7" s="140">
        <f>C7/B7*100</f>
        <v>105.0792850129879</v>
      </c>
      <c r="E7" s="127">
        <f>SUM(E8,E42,E58)</f>
        <v>1045543.5099999999</v>
      </c>
      <c r="F7" s="140">
        <f>E7/C7*100</f>
        <v>104.16285594754969</v>
      </c>
      <c r="G7" s="127">
        <f>SUM(G8,G42,G58)</f>
        <v>1042623.6399999999</v>
      </c>
      <c r="H7" s="140">
        <f>G7/E7*100</f>
        <v>99.720731851704571</v>
      </c>
      <c r="I7" s="127">
        <f>SUM(I8,I42,I58)</f>
        <v>1042623.6399999999</v>
      </c>
      <c r="J7" s="149">
        <f>I7/G7*100</f>
        <v>100</v>
      </c>
    </row>
    <row r="8" spans="1:10" s="102" customFormat="1" ht="17.25" customHeight="1" x14ac:dyDescent="0.3">
      <c r="A8" s="150" t="s">
        <v>94</v>
      </c>
      <c r="B8" s="128">
        <f>SUM(B9,B12,B15,B18,B25,B36)</f>
        <v>917278.01</v>
      </c>
      <c r="C8" s="128">
        <v>971904.97</v>
      </c>
      <c r="D8" s="141">
        <v>105.13</v>
      </c>
      <c r="E8" s="128">
        <f>E9+E12+E15+E18+E22+E25+E33+E36</f>
        <v>1013690.0399999999</v>
      </c>
      <c r="F8" s="141">
        <v>103.8</v>
      </c>
      <c r="G8" s="128">
        <f>G9+G12+G15+G18+G22+G25+G33+G36</f>
        <v>1010770.1699999999</v>
      </c>
      <c r="H8" s="141">
        <v>99.71</v>
      </c>
      <c r="I8" s="128">
        <f>I9+I12+I15+I18+I22+I25+I33+I36</f>
        <v>1010770.1699999999</v>
      </c>
      <c r="J8" s="151">
        <v>100</v>
      </c>
    </row>
    <row r="9" spans="1:10" s="102" customFormat="1" ht="17.25" customHeight="1" x14ac:dyDescent="0.3">
      <c r="A9" s="43" t="s">
        <v>57</v>
      </c>
      <c r="B9" s="125">
        <v>2133.71</v>
      </c>
      <c r="C9" s="125">
        <v>2612.2399999999998</v>
      </c>
      <c r="D9" s="139">
        <v>122.43</v>
      </c>
      <c r="E9" s="125">
        <v>2612.34</v>
      </c>
      <c r="F9" s="139">
        <v>100</v>
      </c>
      <c r="G9" s="240">
        <v>2612.34</v>
      </c>
      <c r="H9" s="139">
        <v>100</v>
      </c>
      <c r="I9" s="125">
        <v>2612.34</v>
      </c>
      <c r="J9" s="147">
        <v>100</v>
      </c>
    </row>
    <row r="10" spans="1:10" ht="17.25" customHeight="1" x14ac:dyDescent="0.3">
      <c r="A10" s="46" t="s">
        <v>80</v>
      </c>
      <c r="B10" s="130">
        <v>2133.71</v>
      </c>
      <c r="C10" s="130">
        <v>2612.2399999999998</v>
      </c>
      <c r="D10" s="142">
        <v>122.43</v>
      </c>
      <c r="E10" s="130">
        <v>2612.34</v>
      </c>
      <c r="F10" s="142">
        <v>100</v>
      </c>
      <c r="G10" s="241">
        <v>2612.34</v>
      </c>
      <c r="H10" s="142">
        <v>100</v>
      </c>
      <c r="I10" s="130">
        <v>2612.34</v>
      </c>
      <c r="J10" s="152">
        <v>100</v>
      </c>
    </row>
    <row r="11" spans="1:10" ht="17.25" customHeight="1" x14ac:dyDescent="0.3">
      <c r="A11" s="46" t="s">
        <v>67</v>
      </c>
      <c r="B11" s="130">
        <v>2133.71</v>
      </c>
      <c r="C11" s="130">
        <v>2612.2399999999998</v>
      </c>
      <c r="D11" s="142">
        <v>122.43</v>
      </c>
      <c r="E11" s="130">
        <v>2612.34</v>
      </c>
      <c r="F11" s="142">
        <v>100</v>
      </c>
      <c r="G11" s="241">
        <v>2612.34</v>
      </c>
      <c r="H11" s="142">
        <v>100</v>
      </c>
      <c r="I11" s="130">
        <v>2612.34</v>
      </c>
      <c r="J11" s="152">
        <v>100</v>
      </c>
    </row>
    <row r="12" spans="1:10" s="102" customFormat="1" ht="26.4" x14ac:dyDescent="0.3">
      <c r="A12" s="43" t="s">
        <v>68</v>
      </c>
      <c r="B12" s="132"/>
      <c r="C12" s="132"/>
      <c r="D12" s="139"/>
      <c r="E12" s="125">
        <v>1500</v>
      </c>
      <c r="F12" s="139"/>
      <c r="G12" s="242"/>
      <c r="H12" s="139"/>
      <c r="I12" s="132"/>
      <c r="J12" s="147"/>
    </row>
    <row r="13" spans="1:10" ht="17.25" customHeight="1" x14ac:dyDescent="0.3">
      <c r="A13" s="46" t="s">
        <v>80</v>
      </c>
      <c r="B13" s="134"/>
      <c r="C13" s="134"/>
      <c r="D13" s="142"/>
      <c r="E13" s="130">
        <v>1500</v>
      </c>
      <c r="F13" s="142"/>
      <c r="G13" s="135"/>
      <c r="H13" s="142"/>
      <c r="I13" s="134"/>
      <c r="J13" s="152"/>
    </row>
    <row r="14" spans="1:10" ht="17.25" customHeight="1" x14ac:dyDescent="0.3">
      <c r="A14" s="46" t="s">
        <v>67</v>
      </c>
      <c r="B14" s="134"/>
      <c r="C14" s="134"/>
      <c r="D14" s="142"/>
      <c r="E14" s="130">
        <v>1500</v>
      </c>
      <c r="F14" s="142"/>
      <c r="G14" s="135"/>
      <c r="H14" s="142"/>
      <c r="I14" s="134"/>
      <c r="J14" s="152"/>
    </row>
    <row r="15" spans="1:10" s="102" customFormat="1" ht="24.75" customHeight="1" x14ac:dyDescent="0.3">
      <c r="A15" s="43" t="s">
        <v>59</v>
      </c>
      <c r="B15" s="125">
        <v>23310.49</v>
      </c>
      <c r="C15" s="125">
        <v>22908.04</v>
      </c>
      <c r="D15" s="139">
        <v>98.27</v>
      </c>
      <c r="E15" s="125">
        <v>36827.96</v>
      </c>
      <c r="F15" s="139">
        <v>160.76</v>
      </c>
      <c r="G15" s="240">
        <v>36827.96</v>
      </c>
      <c r="H15" s="139">
        <v>100</v>
      </c>
      <c r="I15" s="125">
        <v>36827.96</v>
      </c>
      <c r="J15" s="147">
        <v>100</v>
      </c>
    </row>
    <row r="16" spans="1:10" ht="17.25" customHeight="1" x14ac:dyDescent="0.3">
      <c r="A16" s="46" t="s">
        <v>80</v>
      </c>
      <c r="B16" s="130">
        <v>23310.49</v>
      </c>
      <c r="C16" s="130">
        <v>22908.04</v>
      </c>
      <c r="D16" s="142">
        <v>98.27</v>
      </c>
      <c r="E16" s="130">
        <v>36827.96</v>
      </c>
      <c r="F16" s="142">
        <v>160.76</v>
      </c>
      <c r="G16" s="131">
        <v>36827.96</v>
      </c>
      <c r="H16" s="142">
        <v>100</v>
      </c>
      <c r="I16" s="130">
        <v>36827.96</v>
      </c>
      <c r="J16" s="152">
        <v>100</v>
      </c>
    </row>
    <row r="17" spans="1:10" ht="17.25" customHeight="1" x14ac:dyDescent="0.3">
      <c r="A17" s="46" t="s">
        <v>67</v>
      </c>
      <c r="B17" s="130">
        <v>23310.49</v>
      </c>
      <c r="C17" s="130">
        <v>22908.04</v>
      </c>
      <c r="D17" s="142">
        <v>98.27</v>
      </c>
      <c r="E17" s="130">
        <v>36827.96</v>
      </c>
      <c r="F17" s="142">
        <v>160.76</v>
      </c>
      <c r="G17" s="131">
        <v>36827.96</v>
      </c>
      <c r="H17" s="142">
        <v>100</v>
      </c>
      <c r="I17" s="130">
        <v>36827.96</v>
      </c>
      <c r="J17" s="152">
        <v>100</v>
      </c>
    </row>
    <row r="18" spans="1:10" s="102" customFormat="1" ht="17.25" customHeight="1" x14ac:dyDescent="0.3">
      <c r="A18" s="43" t="s">
        <v>64</v>
      </c>
      <c r="B18" s="125">
        <f>B19</f>
        <v>78562.509999999995</v>
      </c>
      <c r="C18" s="125">
        <v>81782.25</v>
      </c>
      <c r="D18" s="139">
        <v>95.31</v>
      </c>
      <c r="E18" s="125">
        <f>SUM(E20:E21)</f>
        <v>85111.3</v>
      </c>
      <c r="F18" s="139">
        <v>98.18</v>
      </c>
      <c r="G18" s="125">
        <v>85111.3</v>
      </c>
      <c r="H18" s="139">
        <v>100</v>
      </c>
      <c r="I18" s="125">
        <v>85111.3</v>
      </c>
      <c r="J18" s="147">
        <v>100</v>
      </c>
    </row>
    <row r="19" spans="1:10" ht="17.25" customHeight="1" x14ac:dyDescent="0.3">
      <c r="A19" s="46" t="s">
        <v>80</v>
      </c>
      <c r="B19" s="130">
        <v>78562.509999999995</v>
      </c>
      <c r="C19" s="130">
        <v>81782.25</v>
      </c>
      <c r="D19" s="142">
        <v>95.31</v>
      </c>
      <c r="E19" s="130">
        <v>85111.3</v>
      </c>
      <c r="F19" s="142">
        <v>98.18</v>
      </c>
      <c r="G19" s="130">
        <v>85111.3</v>
      </c>
      <c r="H19" s="142">
        <v>100</v>
      </c>
      <c r="I19" s="130">
        <v>85111.3</v>
      </c>
      <c r="J19" s="152">
        <v>100</v>
      </c>
    </row>
    <row r="20" spans="1:10" ht="17.25" customHeight="1" x14ac:dyDescent="0.3">
      <c r="A20" s="46" t="s">
        <v>67</v>
      </c>
      <c r="B20" s="130">
        <v>78392.320000000007</v>
      </c>
      <c r="C20" s="130">
        <v>81583.17</v>
      </c>
      <c r="D20" s="142">
        <v>95.27</v>
      </c>
      <c r="E20" s="130">
        <v>84912.22</v>
      </c>
      <c r="F20" s="142">
        <v>98.18</v>
      </c>
      <c r="G20" s="130">
        <v>84912.22</v>
      </c>
      <c r="H20" s="130">
        <v>84912.22</v>
      </c>
      <c r="I20" s="130">
        <v>84912.22</v>
      </c>
      <c r="J20" s="152">
        <v>100</v>
      </c>
    </row>
    <row r="21" spans="1:10" ht="17.25" customHeight="1" x14ac:dyDescent="0.3">
      <c r="A21" s="46" t="s">
        <v>71</v>
      </c>
      <c r="B21" s="134">
        <v>170.19</v>
      </c>
      <c r="C21" s="134">
        <v>199.08</v>
      </c>
      <c r="D21" s="142">
        <v>116.98</v>
      </c>
      <c r="E21" s="134">
        <v>199.08</v>
      </c>
      <c r="F21" s="142">
        <v>100</v>
      </c>
      <c r="G21" s="135">
        <v>199.08</v>
      </c>
      <c r="H21" s="142">
        <v>100</v>
      </c>
      <c r="I21" s="134">
        <v>199.08</v>
      </c>
      <c r="J21" s="152">
        <v>100</v>
      </c>
    </row>
    <row r="22" spans="1:10" ht="17.25" customHeight="1" x14ac:dyDescent="0.3">
      <c r="A22" s="43" t="s">
        <v>69</v>
      </c>
      <c r="B22" s="134"/>
      <c r="C22" s="125">
        <v>4174.49</v>
      </c>
      <c r="D22" s="139"/>
      <c r="E22" s="125">
        <v>1419.87</v>
      </c>
      <c r="F22" s="139">
        <v>34.01</v>
      </c>
      <c r="G22" s="133"/>
      <c r="H22" s="139"/>
      <c r="I22" s="132"/>
      <c r="J22" s="147"/>
    </row>
    <row r="23" spans="1:10" ht="17.25" customHeight="1" x14ac:dyDescent="0.3">
      <c r="A23" s="46" t="s">
        <v>80</v>
      </c>
      <c r="B23" s="134"/>
      <c r="C23" s="130">
        <v>4174.49</v>
      </c>
      <c r="D23" s="142"/>
      <c r="E23" s="130">
        <v>1419.87</v>
      </c>
      <c r="F23" s="142">
        <v>34.01</v>
      </c>
      <c r="G23" s="135"/>
      <c r="H23" s="142"/>
      <c r="I23" s="134"/>
      <c r="J23" s="152"/>
    </row>
    <row r="24" spans="1:10" ht="17.25" customHeight="1" x14ac:dyDescent="0.3">
      <c r="A24" s="46" t="s">
        <v>67</v>
      </c>
      <c r="B24" s="134"/>
      <c r="C24" s="130">
        <v>4174.49</v>
      </c>
      <c r="D24" s="142"/>
      <c r="E24" s="130">
        <v>1419.87</v>
      </c>
      <c r="F24" s="142">
        <v>34.01</v>
      </c>
      <c r="G24" s="135"/>
      <c r="H24" s="142"/>
      <c r="I24" s="134"/>
      <c r="J24" s="152"/>
    </row>
    <row r="25" spans="1:10" s="102" customFormat="1" ht="17.25" customHeight="1" x14ac:dyDescent="0.3">
      <c r="A25" s="43" t="s">
        <v>55</v>
      </c>
      <c r="B25" s="125">
        <v>813183.37</v>
      </c>
      <c r="C25" s="125">
        <v>857568.56</v>
      </c>
      <c r="D25" s="139">
        <v>105.46</v>
      </c>
      <c r="E25" s="125">
        <v>883564.12</v>
      </c>
      <c r="F25" s="139">
        <v>103.03</v>
      </c>
      <c r="G25" s="126">
        <v>883564.12</v>
      </c>
      <c r="H25" s="139">
        <v>100</v>
      </c>
      <c r="I25" s="125">
        <v>883564.12</v>
      </c>
      <c r="J25" s="147">
        <v>100</v>
      </c>
    </row>
    <row r="26" spans="1:10" ht="17.25" customHeight="1" x14ac:dyDescent="0.3">
      <c r="A26" s="46" t="s">
        <v>80</v>
      </c>
      <c r="B26" s="130">
        <v>812785.33</v>
      </c>
      <c r="C26" s="130">
        <v>852259.62</v>
      </c>
      <c r="D26" s="142">
        <v>104.86</v>
      </c>
      <c r="E26" s="130">
        <v>878255.2</v>
      </c>
      <c r="F26" s="142">
        <v>103.05</v>
      </c>
      <c r="G26" s="131">
        <v>878255.2</v>
      </c>
      <c r="H26" s="142">
        <v>100</v>
      </c>
      <c r="I26" s="130">
        <v>878255.2</v>
      </c>
      <c r="J26" s="152">
        <v>100</v>
      </c>
    </row>
    <row r="27" spans="1:10" ht="17.25" customHeight="1" x14ac:dyDescent="0.3">
      <c r="A27" s="46" t="s">
        <v>66</v>
      </c>
      <c r="B27" s="130">
        <v>793585.3</v>
      </c>
      <c r="C27" s="130">
        <v>817564.02</v>
      </c>
      <c r="D27" s="142">
        <v>103.02</v>
      </c>
      <c r="E27" s="130">
        <v>848454.31</v>
      </c>
      <c r="F27" s="142">
        <v>103.78</v>
      </c>
      <c r="G27" s="131">
        <v>848454.31</v>
      </c>
      <c r="H27" s="142">
        <v>100</v>
      </c>
      <c r="I27" s="130">
        <v>848454.31</v>
      </c>
      <c r="J27" s="152">
        <v>100</v>
      </c>
    </row>
    <row r="28" spans="1:10" ht="17.25" customHeight="1" x14ac:dyDescent="0.3">
      <c r="A28" s="46" t="s">
        <v>67</v>
      </c>
      <c r="B28" s="130">
        <v>19200.03</v>
      </c>
      <c r="C28" s="130">
        <v>31244.81</v>
      </c>
      <c r="D28" s="142">
        <v>162.72999999999999</v>
      </c>
      <c r="E28" s="130">
        <v>28810.1</v>
      </c>
      <c r="F28" s="142">
        <v>92.21</v>
      </c>
      <c r="G28" s="131">
        <v>28810.1</v>
      </c>
      <c r="H28" s="142">
        <v>100</v>
      </c>
      <c r="I28" s="130">
        <v>28810.1</v>
      </c>
      <c r="J28" s="152">
        <v>100</v>
      </c>
    </row>
    <row r="29" spans="1:10" ht="17.25" customHeight="1" x14ac:dyDescent="0.3">
      <c r="A29" s="46" t="s">
        <v>71</v>
      </c>
      <c r="B29" s="134"/>
      <c r="C29" s="130">
        <v>3450.79</v>
      </c>
      <c r="D29" s="142"/>
      <c r="E29" s="134">
        <v>450.79</v>
      </c>
      <c r="F29" s="142">
        <v>13.06</v>
      </c>
      <c r="G29" s="135">
        <v>450.79</v>
      </c>
      <c r="H29" s="142">
        <v>100</v>
      </c>
      <c r="I29" s="134">
        <v>450.79</v>
      </c>
      <c r="J29" s="152">
        <v>100</v>
      </c>
    </row>
    <row r="30" spans="1:10" ht="26.4" x14ac:dyDescent="0.3">
      <c r="A30" s="46" t="s">
        <v>72</v>
      </c>
      <c r="B30" s="134"/>
      <c r="C30" s="134"/>
      <c r="D30" s="142"/>
      <c r="E30" s="134">
        <v>540</v>
      </c>
      <c r="F30" s="142"/>
      <c r="G30" s="135">
        <v>540</v>
      </c>
      <c r="H30" s="142">
        <v>100</v>
      </c>
      <c r="I30" s="134">
        <v>540</v>
      </c>
      <c r="J30" s="152">
        <v>100</v>
      </c>
    </row>
    <row r="31" spans="1:10" ht="17.25" customHeight="1" x14ac:dyDescent="0.3">
      <c r="A31" s="46" t="s">
        <v>73</v>
      </c>
      <c r="B31" s="134">
        <v>398.04</v>
      </c>
      <c r="C31" s="130">
        <v>5308.94</v>
      </c>
      <c r="D31" s="142">
        <v>1333.77</v>
      </c>
      <c r="E31" s="130">
        <v>5308.92</v>
      </c>
      <c r="F31" s="142">
        <v>100</v>
      </c>
      <c r="G31" s="131">
        <v>5308.92</v>
      </c>
      <c r="H31" s="142">
        <v>100</v>
      </c>
      <c r="I31" s="130">
        <v>5308.92</v>
      </c>
      <c r="J31" s="152">
        <v>100</v>
      </c>
    </row>
    <row r="32" spans="1:10" ht="17.25" customHeight="1" x14ac:dyDescent="0.3">
      <c r="A32" s="46" t="s">
        <v>74</v>
      </c>
      <c r="B32" s="134">
        <v>398.04</v>
      </c>
      <c r="C32" s="130">
        <v>5308.94</v>
      </c>
      <c r="D32" s="142">
        <v>1333.77</v>
      </c>
      <c r="E32" s="130">
        <v>5308.92</v>
      </c>
      <c r="F32" s="142">
        <v>100</v>
      </c>
      <c r="G32" s="131">
        <v>5308.92</v>
      </c>
      <c r="H32" s="142">
        <v>100</v>
      </c>
      <c r="I32" s="130">
        <v>5308.92</v>
      </c>
      <c r="J32" s="152">
        <v>100</v>
      </c>
    </row>
    <row r="33" spans="1:10" s="102" customFormat="1" ht="17.25" customHeight="1" x14ac:dyDescent="0.3">
      <c r="A33" s="43" t="s">
        <v>61</v>
      </c>
      <c r="B33" s="132"/>
      <c r="C33" s="132">
        <v>663.68</v>
      </c>
      <c r="D33" s="139"/>
      <c r="E33" s="132">
        <v>663.61</v>
      </c>
      <c r="F33" s="139">
        <v>99.99</v>
      </c>
      <c r="G33" s="133">
        <v>663.61</v>
      </c>
      <c r="H33" s="139">
        <v>100</v>
      </c>
      <c r="I33" s="132">
        <v>663.61</v>
      </c>
      <c r="J33" s="147">
        <v>100</v>
      </c>
    </row>
    <row r="34" spans="1:10" ht="17.25" customHeight="1" x14ac:dyDescent="0.3">
      <c r="A34" s="46" t="s">
        <v>80</v>
      </c>
      <c r="B34" s="134"/>
      <c r="C34" s="134">
        <v>663.68</v>
      </c>
      <c r="D34" s="142"/>
      <c r="E34" s="134">
        <v>663.61</v>
      </c>
      <c r="F34" s="142">
        <v>99.99</v>
      </c>
      <c r="G34" s="135">
        <v>663.61</v>
      </c>
      <c r="H34" s="142">
        <v>100</v>
      </c>
      <c r="I34" s="134">
        <v>663.61</v>
      </c>
      <c r="J34" s="152">
        <v>100</v>
      </c>
    </row>
    <row r="35" spans="1:10" ht="17.25" customHeight="1" x14ac:dyDescent="0.3">
      <c r="A35" s="46" t="s">
        <v>67</v>
      </c>
      <c r="B35" s="134"/>
      <c r="C35" s="134">
        <v>663.68</v>
      </c>
      <c r="D35" s="142"/>
      <c r="E35" s="134">
        <v>663.61</v>
      </c>
      <c r="F35" s="142">
        <v>99.99</v>
      </c>
      <c r="G35" s="135">
        <v>663.61</v>
      </c>
      <c r="H35" s="142">
        <v>100</v>
      </c>
      <c r="I35" s="134">
        <v>663.61</v>
      </c>
      <c r="J35" s="152">
        <v>100</v>
      </c>
    </row>
    <row r="36" spans="1:10" s="102" customFormat="1" ht="26.4" x14ac:dyDescent="0.3">
      <c r="A36" s="43" t="s">
        <v>85</v>
      </c>
      <c r="B36" s="132">
        <v>87.93</v>
      </c>
      <c r="C36" s="125">
        <v>1990.8</v>
      </c>
      <c r="D36" s="139">
        <v>2264.0700000000002</v>
      </c>
      <c r="E36" s="125">
        <v>1990.84</v>
      </c>
      <c r="F36" s="139">
        <v>100</v>
      </c>
      <c r="G36" s="126">
        <v>1990.84</v>
      </c>
      <c r="H36" s="139">
        <v>100</v>
      </c>
      <c r="I36" s="125">
        <v>1990.84</v>
      </c>
      <c r="J36" s="147">
        <v>100</v>
      </c>
    </row>
    <row r="37" spans="1:10" ht="17.25" customHeight="1" x14ac:dyDescent="0.3">
      <c r="A37" s="46" t="s">
        <v>80</v>
      </c>
      <c r="B37" s="134">
        <v>87.93</v>
      </c>
      <c r="C37" s="130">
        <v>1990.8</v>
      </c>
      <c r="D37" s="142">
        <v>2264.0700000000002</v>
      </c>
      <c r="E37" s="130">
        <v>1990.84</v>
      </c>
      <c r="F37" s="142">
        <v>100</v>
      </c>
      <c r="G37" s="131">
        <v>1990.84</v>
      </c>
      <c r="H37" s="142">
        <v>100</v>
      </c>
      <c r="I37" s="130">
        <v>1990.84</v>
      </c>
      <c r="J37" s="152">
        <v>100</v>
      </c>
    </row>
    <row r="38" spans="1:10" ht="17.25" customHeight="1" x14ac:dyDescent="0.3">
      <c r="A38" s="46" t="s">
        <v>67</v>
      </c>
      <c r="B38" s="134">
        <v>87.93</v>
      </c>
      <c r="C38" s="130">
        <v>1990.8</v>
      </c>
      <c r="D38" s="142">
        <v>2264.0700000000002</v>
      </c>
      <c r="E38" s="130">
        <v>1990.84</v>
      </c>
      <c r="F38" s="142">
        <v>100</v>
      </c>
      <c r="G38" s="131">
        <v>1990.84</v>
      </c>
      <c r="H38" s="142">
        <v>100</v>
      </c>
      <c r="I38" s="130">
        <v>1990.84</v>
      </c>
      <c r="J38" s="152">
        <v>100</v>
      </c>
    </row>
    <row r="39" spans="1:10" s="102" customFormat="1" ht="39.6" x14ac:dyDescent="0.3">
      <c r="A39" s="43" t="s">
        <v>88</v>
      </c>
      <c r="B39" s="132"/>
      <c r="C39" s="132">
        <v>204.91</v>
      </c>
      <c r="D39" s="139"/>
      <c r="E39" s="132"/>
      <c r="F39" s="139"/>
      <c r="G39" s="133"/>
      <c r="H39" s="139"/>
      <c r="I39" s="132"/>
      <c r="J39" s="147"/>
    </row>
    <row r="40" spans="1:10" ht="17.25" customHeight="1" x14ac:dyDescent="0.3">
      <c r="A40" s="46" t="s">
        <v>80</v>
      </c>
      <c r="B40" s="134"/>
      <c r="C40" s="134">
        <v>204.91</v>
      </c>
      <c r="D40" s="142"/>
      <c r="E40" s="134"/>
      <c r="F40" s="142"/>
      <c r="G40" s="135"/>
      <c r="H40" s="142"/>
      <c r="I40" s="134"/>
      <c r="J40" s="152"/>
    </row>
    <row r="41" spans="1:10" ht="17.25" customHeight="1" x14ac:dyDescent="0.3">
      <c r="A41" s="46" t="s">
        <v>67</v>
      </c>
      <c r="B41" s="134"/>
      <c r="C41" s="134">
        <v>204.91</v>
      </c>
      <c r="D41" s="142"/>
      <c r="E41" s="134"/>
      <c r="F41" s="142"/>
      <c r="G41" s="135"/>
      <c r="H41" s="142"/>
      <c r="I41" s="134"/>
      <c r="J41" s="152"/>
    </row>
    <row r="42" spans="1:10" s="102" customFormat="1" ht="17.25" customHeight="1" x14ac:dyDescent="0.3">
      <c r="A42" s="150" t="s">
        <v>95</v>
      </c>
      <c r="B42" s="128">
        <v>8138.92</v>
      </c>
      <c r="C42" s="136"/>
      <c r="D42" s="141"/>
      <c r="E42" s="136"/>
      <c r="F42" s="141"/>
      <c r="G42" s="137"/>
      <c r="H42" s="141"/>
      <c r="I42" s="136"/>
      <c r="J42" s="151"/>
    </row>
    <row r="43" spans="1:10" s="102" customFormat="1" ht="17.25" customHeight="1" x14ac:dyDescent="0.3">
      <c r="A43" s="43" t="s">
        <v>64</v>
      </c>
      <c r="B43" s="125">
        <v>1070.44</v>
      </c>
      <c r="C43" s="132"/>
      <c r="D43" s="139"/>
      <c r="E43" s="132"/>
      <c r="F43" s="139"/>
      <c r="G43" s="133"/>
      <c r="H43" s="139"/>
      <c r="I43" s="132"/>
      <c r="J43" s="147"/>
    </row>
    <row r="44" spans="1:10" ht="17.25" customHeight="1" x14ac:dyDescent="0.3">
      <c r="A44" s="46" t="s">
        <v>73</v>
      </c>
      <c r="B44" s="130">
        <v>1070.44</v>
      </c>
      <c r="C44" s="134"/>
      <c r="D44" s="142"/>
      <c r="E44" s="134"/>
      <c r="F44" s="142"/>
      <c r="G44" s="135"/>
      <c r="H44" s="142"/>
      <c r="I44" s="134"/>
      <c r="J44" s="152"/>
    </row>
    <row r="45" spans="1:10" ht="17.25" customHeight="1" x14ac:dyDescent="0.3">
      <c r="A45" s="46" t="s">
        <v>74</v>
      </c>
      <c r="B45" s="130">
        <v>1070.44</v>
      </c>
      <c r="C45" s="134"/>
      <c r="D45" s="142"/>
      <c r="E45" s="134"/>
      <c r="F45" s="142"/>
      <c r="G45" s="135"/>
      <c r="H45" s="142"/>
      <c r="I45" s="134"/>
      <c r="J45" s="152"/>
    </row>
    <row r="46" spans="1:10" s="102" customFormat="1" ht="17.25" customHeight="1" x14ac:dyDescent="0.3">
      <c r="A46" s="43" t="s">
        <v>69</v>
      </c>
      <c r="B46" s="125">
        <v>4248.12</v>
      </c>
      <c r="C46" s="132"/>
      <c r="D46" s="139"/>
      <c r="E46" s="132"/>
      <c r="F46" s="139"/>
      <c r="G46" s="133"/>
      <c r="H46" s="139"/>
      <c r="I46" s="132"/>
      <c r="J46" s="147"/>
    </row>
    <row r="47" spans="1:10" ht="17.25" customHeight="1" x14ac:dyDescent="0.3">
      <c r="A47" s="46" t="s">
        <v>73</v>
      </c>
      <c r="B47" s="130">
        <v>4248.12</v>
      </c>
      <c r="C47" s="134"/>
      <c r="D47" s="142"/>
      <c r="E47" s="134"/>
      <c r="F47" s="142"/>
      <c r="G47" s="135"/>
      <c r="H47" s="142"/>
      <c r="I47" s="134"/>
      <c r="J47" s="152"/>
    </row>
    <row r="48" spans="1:10" ht="17.25" customHeight="1" x14ac:dyDescent="0.3">
      <c r="A48" s="46" t="s">
        <v>74</v>
      </c>
      <c r="B48" s="130">
        <v>4248.12</v>
      </c>
      <c r="C48" s="134"/>
      <c r="D48" s="142"/>
      <c r="E48" s="134"/>
      <c r="F48" s="142"/>
      <c r="G48" s="135"/>
      <c r="H48" s="142"/>
      <c r="I48" s="134"/>
      <c r="J48" s="152"/>
    </row>
    <row r="49" spans="1:10" s="102" customFormat="1" ht="17.25" customHeight="1" x14ac:dyDescent="0.3">
      <c r="A49" s="43" t="s">
        <v>55</v>
      </c>
      <c r="B49" s="125">
        <v>2335.92</v>
      </c>
      <c r="C49" s="132"/>
      <c r="D49" s="139"/>
      <c r="E49" s="132"/>
      <c r="F49" s="139"/>
      <c r="G49" s="133"/>
      <c r="H49" s="139"/>
      <c r="I49" s="132"/>
      <c r="J49" s="147"/>
    </row>
    <row r="50" spans="1:10" ht="17.25" customHeight="1" x14ac:dyDescent="0.3">
      <c r="A50" s="46" t="s">
        <v>73</v>
      </c>
      <c r="B50" s="130">
        <v>2335.92</v>
      </c>
      <c r="C50" s="134"/>
      <c r="D50" s="142"/>
      <c r="E50" s="134"/>
      <c r="F50" s="142"/>
      <c r="G50" s="135"/>
      <c r="H50" s="142"/>
      <c r="I50" s="134"/>
      <c r="J50" s="152"/>
    </row>
    <row r="51" spans="1:10" ht="17.25" customHeight="1" x14ac:dyDescent="0.3">
      <c r="A51" s="46" t="s">
        <v>74</v>
      </c>
      <c r="B51" s="130">
        <v>2335.92</v>
      </c>
      <c r="C51" s="134"/>
      <c r="D51" s="142"/>
      <c r="E51" s="134"/>
      <c r="F51" s="142"/>
      <c r="G51" s="135"/>
      <c r="H51" s="142"/>
      <c r="I51" s="134"/>
      <c r="J51" s="152"/>
    </row>
    <row r="52" spans="1:10" s="102" customFormat="1" ht="17.25" customHeight="1" x14ac:dyDescent="0.3">
      <c r="A52" s="43" t="s">
        <v>61</v>
      </c>
      <c r="B52" s="132">
        <v>47.18</v>
      </c>
      <c r="C52" s="132"/>
      <c r="D52" s="139"/>
      <c r="E52" s="132"/>
      <c r="F52" s="139"/>
      <c r="G52" s="133"/>
      <c r="H52" s="139"/>
      <c r="I52" s="132"/>
      <c r="J52" s="147"/>
    </row>
    <row r="53" spans="1:10" ht="17.25" customHeight="1" x14ac:dyDescent="0.3">
      <c r="A53" s="46" t="s">
        <v>73</v>
      </c>
      <c r="B53" s="134">
        <v>47.18</v>
      </c>
      <c r="C53" s="134"/>
      <c r="D53" s="142"/>
      <c r="E53" s="134"/>
      <c r="F53" s="142"/>
      <c r="G53" s="135"/>
      <c r="H53" s="142"/>
      <c r="I53" s="134"/>
      <c r="J53" s="152"/>
    </row>
    <row r="54" spans="1:10" ht="17.25" customHeight="1" x14ac:dyDescent="0.3">
      <c r="A54" s="46" t="s">
        <v>74</v>
      </c>
      <c r="B54" s="134">
        <v>47.18</v>
      </c>
      <c r="C54" s="134"/>
      <c r="D54" s="142"/>
      <c r="E54" s="134"/>
      <c r="F54" s="142"/>
      <c r="G54" s="135"/>
      <c r="H54" s="142"/>
      <c r="I54" s="134"/>
      <c r="J54" s="152"/>
    </row>
    <row r="55" spans="1:10" s="102" customFormat="1" ht="17.25" customHeight="1" x14ac:dyDescent="0.3">
      <c r="A55" s="43" t="s">
        <v>89</v>
      </c>
      <c r="B55" s="132">
        <v>437.26</v>
      </c>
      <c r="C55" s="132"/>
      <c r="D55" s="139"/>
      <c r="E55" s="132"/>
      <c r="F55" s="139"/>
      <c r="G55" s="133"/>
      <c r="H55" s="139"/>
      <c r="I55" s="132"/>
      <c r="J55" s="147"/>
    </row>
    <row r="56" spans="1:10" ht="17.25" customHeight="1" x14ac:dyDescent="0.3">
      <c r="A56" s="46" t="s">
        <v>73</v>
      </c>
      <c r="B56" s="134">
        <v>437.26</v>
      </c>
      <c r="C56" s="134"/>
      <c r="D56" s="142"/>
      <c r="E56" s="134"/>
      <c r="F56" s="142"/>
      <c r="G56" s="135"/>
      <c r="H56" s="142"/>
      <c r="I56" s="134"/>
      <c r="J56" s="152"/>
    </row>
    <row r="57" spans="1:10" ht="17.25" customHeight="1" x14ac:dyDescent="0.3">
      <c r="A57" s="46" t="s">
        <v>74</v>
      </c>
      <c r="B57" s="134">
        <v>437.26</v>
      </c>
      <c r="C57" s="134"/>
      <c r="D57" s="142"/>
      <c r="E57" s="134"/>
      <c r="F57" s="142"/>
      <c r="G57" s="135"/>
      <c r="H57" s="142"/>
      <c r="I57" s="134"/>
      <c r="J57" s="152"/>
    </row>
    <row r="58" spans="1:10" s="102" customFormat="1" ht="17.25" customHeight="1" x14ac:dyDescent="0.3">
      <c r="A58" s="150" t="s">
        <v>96</v>
      </c>
      <c r="B58" s="128">
        <v>29822.240000000002</v>
      </c>
      <c r="C58" s="128">
        <v>31853.52</v>
      </c>
      <c r="D58" s="141">
        <v>106.81</v>
      </c>
      <c r="E58" s="128">
        <v>31853.47</v>
      </c>
      <c r="F58" s="141">
        <v>100</v>
      </c>
      <c r="G58" s="129">
        <v>31853.47</v>
      </c>
      <c r="H58" s="141">
        <v>100</v>
      </c>
      <c r="I58" s="128">
        <v>31853.47</v>
      </c>
      <c r="J58" s="151">
        <v>100</v>
      </c>
    </row>
    <row r="59" spans="1:10" s="102" customFormat="1" ht="17.25" customHeight="1" x14ac:dyDescent="0.3">
      <c r="A59" s="43" t="s">
        <v>55</v>
      </c>
      <c r="B59" s="125">
        <v>29822.240000000002</v>
      </c>
      <c r="C59" s="125">
        <v>31853.52</v>
      </c>
      <c r="D59" s="139">
        <v>106.81</v>
      </c>
      <c r="E59" s="125">
        <v>31853.47</v>
      </c>
      <c r="F59" s="139">
        <v>100</v>
      </c>
      <c r="G59" s="126">
        <v>31853.47</v>
      </c>
      <c r="H59" s="139">
        <v>100</v>
      </c>
      <c r="I59" s="125">
        <v>31853.47</v>
      </c>
      <c r="J59" s="147">
        <v>100</v>
      </c>
    </row>
    <row r="60" spans="1:10" ht="17.25" customHeight="1" x14ac:dyDescent="0.3">
      <c r="A60" s="46" t="s">
        <v>80</v>
      </c>
      <c r="B60" s="130">
        <v>26425.97</v>
      </c>
      <c r="C60" s="130">
        <v>26544.55</v>
      </c>
      <c r="D60" s="142">
        <v>100.45</v>
      </c>
      <c r="E60" s="130">
        <v>26544.560000000001</v>
      </c>
      <c r="F60" s="142">
        <v>100</v>
      </c>
      <c r="G60" s="131">
        <v>26544.560000000001</v>
      </c>
      <c r="H60" s="142">
        <v>100</v>
      </c>
      <c r="I60" s="130">
        <v>26544.560000000001</v>
      </c>
      <c r="J60" s="152">
        <v>100</v>
      </c>
    </row>
    <row r="61" spans="1:10" ht="26.4" x14ac:dyDescent="0.3">
      <c r="A61" s="46" t="s">
        <v>72</v>
      </c>
      <c r="B61" s="130">
        <v>26425.97</v>
      </c>
      <c r="C61" s="130">
        <v>26544.55</v>
      </c>
      <c r="D61" s="142">
        <v>100.45</v>
      </c>
      <c r="E61" s="130">
        <v>26544.560000000001</v>
      </c>
      <c r="F61" s="142">
        <v>100</v>
      </c>
      <c r="G61" s="131">
        <v>26544.560000000001</v>
      </c>
      <c r="H61" s="142">
        <v>100</v>
      </c>
      <c r="I61" s="130">
        <v>26544.560000000001</v>
      </c>
      <c r="J61" s="152">
        <v>100</v>
      </c>
    </row>
    <row r="62" spans="1:10" ht="17.25" customHeight="1" x14ac:dyDescent="0.3">
      <c r="A62" s="46" t="s">
        <v>73</v>
      </c>
      <c r="B62" s="130">
        <v>3396.27</v>
      </c>
      <c r="C62" s="130">
        <v>5308.97</v>
      </c>
      <c r="D62" s="142">
        <v>156.32</v>
      </c>
      <c r="E62" s="130">
        <v>5308.91</v>
      </c>
      <c r="F62" s="142">
        <v>100</v>
      </c>
      <c r="G62" s="131">
        <v>5308.91</v>
      </c>
      <c r="H62" s="142">
        <v>100</v>
      </c>
      <c r="I62" s="130">
        <v>5308.91</v>
      </c>
      <c r="J62" s="152">
        <v>100</v>
      </c>
    </row>
    <row r="63" spans="1:10" ht="17.25" customHeight="1" x14ac:dyDescent="0.3">
      <c r="A63" s="46" t="s">
        <v>74</v>
      </c>
      <c r="B63" s="130">
        <v>3396.27</v>
      </c>
      <c r="C63" s="130">
        <v>5308.97</v>
      </c>
      <c r="D63" s="142">
        <v>156.32</v>
      </c>
      <c r="E63" s="130">
        <v>5308.91</v>
      </c>
      <c r="F63" s="142">
        <v>100</v>
      </c>
      <c r="G63" s="131">
        <v>5308.91</v>
      </c>
      <c r="H63" s="142">
        <v>100</v>
      </c>
      <c r="I63" s="130">
        <v>5308.91</v>
      </c>
      <c r="J63" s="152">
        <v>100</v>
      </c>
    </row>
    <row r="64" spans="1:10" s="102" customFormat="1" ht="26.4" x14ac:dyDescent="0.3">
      <c r="A64" s="148" t="s">
        <v>97</v>
      </c>
      <c r="B64" s="127">
        <f>SUM(B65,B74,B82,B92)</f>
        <v>74491.89</v>
      </c>
      <c r="C64" s="127">
        <f t="shared" ref="C64:I64" si="1">SUM(C65,C74,C82,C92)</f>
        <v>90778.01999999999</v>
      </c>
      <c r="D64" s="140">
        <f>C64/B64*100</f>
        <v>121.86295716218234</v>
      </c>
      <c r="E64" s="127">
        <f t="shared" si="1"/>
        <v>97369.53</v>
      </c>
      <c r="F64" s="140">
        <f>E64/C64*100</f>
        <v>107.26112995194212</v>
      </c>
      <c r="G64" s="127">
        <f t="shared" si="1"/>
        <v>97369.53</v>
      </c>
      <c r="H64" s="140">
        <f>G64/E64*100</f>
        <v>100</v>
      </c>
      <c r="I64" s="127">
        <f t="shared" si="1"/>
        <v>97369.53</v>
      </c>
      <c r="J64" s="149">
        <f>I64/G64*100</f>
        <v>100</v>
      </c>
    </row>
    <row r="65" spans="1:10" s="102" customFormat="1" ht="17.25" customHeight="1" x14ac:dyDescent="0.3">
      <c r="A65" s="150" t="s">
        <v>98</v>
      </c>
      <c r="B65" s="128">
        <v>55369.94</v>
      </c>
      <c r="C65" s="128">
        <v>64340.33</v>
      </c>
      <c r="D65" s="141">
        <v>116.2</v>
      </c>
      <c r="E65" s="128">
        <v>73673.17</v>
      </c>
      <c r="F65" s="141">
        <v>114.51</v>
      </c>
      <c r="G65" s="129">
        <v>73673.17</v>
      </c>
      <c r="H65" s="141">
        <v>100</v>
      </c>
      <c r="I65" s="128">
        <v>73673.17</v>
      </c>
      <c r="J65" s="151">
        <v>100</v>
      </c>
    </row>
    <row r="66" spans="1:10" s="102" customFormat="1" ht="24.75" customHeight="1" x14ac:dyDescent="0.3">
      <c r="A66" s="43" t="s">
        <v>59</v>
      </c>
      <c r="B66" s="125">
        <v>19207.04</v>
      </c>
      <c r="C66" s="125">
        <v>27872.1</v>
      </c>
      <c r="D66" s="139">
        <v>145.11000000000001</v>
      </c>
      <c r="E66" s="125">
        <v>27872.04</v>
      </c>
      <c r="F66" s="139">
        <v>100</v>
      </c>
      <c r="G66" s="126">
        <v>27872.04</v>
      </c>
      <c r="H66" s="139">
        <v>100</v>
      </c>
      <c r="I66" s="125">
        <v>27872.04</v>
      </c>
      <c r="J66" s="147">
        <v>100</v>
      </c>
    </row>
    <row r="67" spans="1:10" ht="17.25" customHeight="1" x14ac:dyDescent="0.3">
      <c r="A67" s="46" t="s">
        <v>80</v>
      </c>
      <c r="B67" s="130">
        <v>19207.04</v>
      </c>
      <c r="C67" s="130">
        <v>27872.1</v>
      </c>
      <c r="D67" s="142">
        <v>145.11000000000001</v>
      </c>
      <c r="E67" s="130">
        <v>27872.04</v>
      </c>
      <c r="F67" s="142">
        <v>100</v>
      </c>
      <c r="G67" s="131">
        <v>27872.04</v>
      </c>
      <c r="H67" s="142">
        <v>100</v>
      </c>
      <c r="I67" s="130">
        <v>27872.04</v>
      </c>
      <c r="J67" s="152">
        <v>100</v>
      </c>
    </row>
    <row r="68" spans="1:10" ht="17.25" customHeight="1" x14ac:dyDescent="0.3">
      <c r="A68" s="46" t="s">
        <v>66</v>
      </c>
      <c r="B68" s="130">
        <v>1486.75</v>
      </c>
      <c r="C68" s="130">
        <v>1486.74</v>
      </c>
      <c r="D68" s="142">
        <v>100</v>
      </c>
      <c r="E68" s="130">
        <v>1486.75</v>
      </c>
      <c r="F68" s="142">
        <v>100</v>
      </c>
      <c r="G68" s="131">
        <v>1486.75</v>
      </c>
      <c r="H68" s="142">
        <v>100</v>
      </c>
      <c r="I68" s="130">
        <v>1486.75</v>
      </c>
      <c r="J68" s="152">
        <v>100</v>
      </c>
    </row>
    <row r="69" spans="1:10" ht="17.25" customHeight="1" x14ac:dyDescent="0.3">
      <c r="A69" s="46" t="s">
        <v>67</v>
      </c>
      <c r="B69" s="130">
        <v>17720.29</v>
      </c>
      <c r="C69" s="130">
        <v>26385.360000000001</v>
      </c>
      <c r="D69" s="142">
        <v>148.9</v>
      </c>
      <c r="E69" s="130">
        <v>26385.29</v>
      </c>
      <c r="F69" s="142">
        <v>100</v>
      </c>
      <c r="G69" s="131">
        <v>26385.29</v>
      </c>
      <c r="H69" s="142">
        <v>100</v>
      </c>
      <c r="I69" s="130">
        <v>26385.29</v>
      </c>
      <c r="J69" s="152">
        <v>100</v>
      </c>
    </row>
    <row r="70" spans="1:10" s="102" customFormat="1" ht="17.25" customHeight="1" x14ac:dyDescent="0.3">
      <c r="A70" s="43" t="s">
        <v>55</v>
      </c>
      <c r="B70" s="125">
        <v>36162.9</v>
      </c>
      <c r="C70" s="125">
        <v>36468.230000000003</v>
      </c>
      <c r="D70" s="139">
        <v>100.84</v>
      </c>
      <c r="E70" s="125">
        <v>45801.13</v>
      </c>
      <c r="F70" s="139">
        <v>125.59</v>
      </c>
      <c r="G70" s="126">
        <v>45801.13</v>
      </c>
      <c r="H70" s="139">
        <v>100</v>
      </c>
      <c r="I70" s="125">
        <v>45801.13</v>
      </c>
      <c r="J70" s="147">
        <v>100</v>
      </c>
    </row>
    <row r="71" spans="1:10" ht="17.25" customHeight="1" x14ac:dyDescent="0.3">
      <c r="A71" s="46" t="s">
        <v>80</v>
      </c>
      <c r="B71" s="130">
        <v>36162.9</v>
      </c>
      <c r="C71" s="130">
        <v>36468.230000000003</v>
      </c>
      <c r="D71" s="142">
        <v>100.84</v>
      </c>
      <c r="E71" s="130">
        <v>45801.13</v>
      </c>
      <c r="F71" s="142">
        <v>125.59</v>
      </c>
      <c r="G71" s="131">
        <v>45801.13</v>
      </c>
      <c r="H71" s="142">
        <v>100</v>
      </c>
      <c r="I71" s="130">
        <v>45801.13</v>
      </c>
      <c r="J71" s="152">
        <v>100</v>
      </c>
    </row>
    <row r="72" spans="1:10" ht="17.25" customHeight="1" x14ac:dyDescent="0.3">
      <c r="A72" s="46" t="s">
        <v>66</v>
      </c>
      <c r="B72" s="130">
        <v>35190.97</v>
      </c>
      <c r="C72" s="130">
        <v>34842.29</v>
      </c>
      <c r="D72" s="142">
        <v>99.01</v>
      </c>
      <c r="E72" s="130">
        <v>43937.06</v>
      </c>
      <c r="F72" s="142">
        <v>126.1</v>
      </c>
      <c r="G72" s="131">
        <v>43937.06</v>
      </c>
      <c r="H72" s="142">
        <v>100</v>
      </c>
      <c r="I72" s="130">
        <v>43937.06</v>
      </c>
      <c r="J72" s="152">
        <v>100</v>
      </c>
    </row>
    <row r="73" spans="1:10" ht="17.25" customHeight="1" x14ac:dyDescent="0.3">
      <c r="A73" s="46" t="s">
        <v>67</v>
      </c>
      <c r="B73" s="134">
        <v>971.93</v>
      </c>
      <c r="C73" s="130">
        <v>1625.94</v>
      </c>
      <c r="D73" s="142">
        <v>167.29</v>
      </c>
      <c r="E73" s="130">
        <v>1864.07</v>
      </c>
      <c r="F73" s="142">
        <v>114.65</v>
      </c>
      <c r="G73" s="131">
        <v>1864.07</v>
      </c>
      <c r="H73" s="142">
        <v>100</v>
      </c>
      <c r="I73" s="130">
        <v>1864.07</v>
      </c>
      <c r="J73" s="152">
        <v>100</v>
      </c>
    </row>
    <row r="74" spans="1:10" s="102" customFormat="1" ht="17.25" customHeight="1" x14ac:dyDescent="0.3">
      <c r="A74" s="150" t="s">
        <v>99</v>
      </c>
      <c r="B74" s="128">
        <v>10810.96</v>
      </c>
      <c r="C74" s="128">
        <v>12094.82</v>
      </c>
      <c r="D74" s="141">
        <v>111.88</v>
      </c>
      <c r="E74" s="128">
        <v>20373.71</v>
      </c>
      <c r="F74" s="141">
        <v>168.45</v>
      </c>
      <c r="G74" s="129">
        <v>20373.71</v>
      </c>
      <c r="H74" s="141">
        <v>100</v>
      </c>
      <c r="I74" s="128">
        <v>20373.71</v>
      </c>
      <c r="J74" s="151">
        <v>100</v>
      </c>
    </row>
    <row r="75" spans="1:10" s="102" customFormat="1" ht="17.25" customHeight="1" x14ac:dyDescent="0.3">
      <c r="A75" s="43" t="s">
        <v>63</v>
      </c>
      <c r="B75" s="125">
        <v>2628.21</v>
      </c>
      <c r="C75" s="125">
        <v>2119.9</v>
      </c>
      <c r="D75" s="139">
        <v>80.66</v>
      </c>
      <c r="E75" s="125">
        <v>8446.7099999999991</v>
      </c>
      <c r="F75" s="139">
        <v>398.45</v>
      </c>
      <c r="G75" s="126">
        <v>8446.7099999999991</v>
      </c>
      <c r="H75" s="139">
        <v>100</v>
      </c>
      <c r="I75" s="125">
        <v>8446.7099999999991</v>
      </c>
      <c r="J75" s="147">
        <v>100</v>
      </c>
    </row>
    <row r="76" spans="1:10" ht="17.25" customHeight="1" x14ac:dyDescent="0.3">
      <c r="A76" s="46" t="s">
        <v>80</v>
      </c>
      <c r="B76" s="130">
        <v>2628.21</v>
      </c>
      <c r="C76" s="130">
        <v>2119.9</v>
      </c>
      <c r="D76" s="142">
        <v>80.66</v>
      </c>
      <c r="E76" s="130">
        <v>8446.7099999999991</v>
      </c>
      <c r="F76" s="142">
        <v>398.45</v>
      </c>
      <c r="G76" s="131">
        <v>8446.7099999999991</v>
      </c>
      <c r="H76" s="142">
        <v>100</v>
      </c>
      <c r="I76" s="130">
        <v>8446.7099999999991</v>
      </c>
      <c r="J76" s="152">
        <v>100</v>
      </c>
    </row>
    <row r="77" spans="1:10" ht="17.25" customHeight="1" x14ac:dyDescent="0.3">
      <c r="A77" s="46" t="s">
        <v>66</v>
      </c>
      <c r="B77" s="130">
        <v>2628.21</v>
      </c>
      <c r="C77" s="130">
        <v>2119.9</v>
      </c>
      <c r="D77" s="142">
        <v>80.66</v>
      </c>
      <c r="E77" s="130">
        <v>8446.7099999999991</v>
      </c>
      <c r="F77" s="142">
        <v>398.45</v>
      </c>
      <c r="G77" s="131">
        <v>8446.7099999999991</v>
      </c>
      <c r="H77" s="142">
        <v>100</v>
      </c>
      <c r="I77" s="130">
        <v>8446.7099999999991</v>
      </c>
      <c r="J77" s="152">
        <v>100</v>
      </c>
    </row>
    <row r="78" spans="1:10" s="102" customFormat="1" ht="17.25" customHeight="1" x14ac:dyDescent="0.3">
      <c r="A78" s="43" t="s">
        <v>86</v>
      </c>
      <c r="B78" s="125">
        <v>8182.75</v>
      </c>
      <c r="C78" s="125">
        <v>9974.92</v>
      </c>
      <c r="D78" s="139">
        <v>121.9</v>
      </c>
      <c r="E78" s="125">
        <v>11927</v>
      </c>
      <c r="F78" s="139">
        <v>119.57</v>
      </c>
      <c r="G78" s="126">
        <v>11927</v>
      </c>
      <c r="H78" s="139">
        <v>100</v>
      </c>
      <c r="I78" s="125">
        <v>11927</v>
      </c>
      <c r="J78" s="147">
        <v>100</v>
      </c>
    </row>
    <row r="79" spans="1:10" ht="17.25" customHeight="1" x14ac:dyDescent="0.3">
      <c r="A79" s="46" t="s">
        <v>80</v>
      </c>
      <c r="B79" s="130">
        <v>8182.75</v>
      </c>
      <c r="C79" s="130">
        <v>9974.92</v>
      </c>
      <c r="D79" s="142">
        <v>121.9</v>
      </c>
      <c r="E79" s="130">
        <v>11927</v>
      </c>
      <c r="F79" s="142">
        <v>119.57</v>
      </c>
      <c r="G79" s="131">
        <v>11927</v>
      </c>
      <c r="H79" s="142">
        <v>100</v>
      </c>
      <c r="I79" s="130">
        <v>11927</v>
      </c>
      <c r="J79" s="152">
        <v>100</v>
      </c>
    </row>
    <row r="80" spans="1:10" ht="17.25" customHeight="1" x14ac:dyDescent="0.3">
      <c r="A80" s="46" t="s">
        <v>66</v>
      </c>
      <c r="B80" s="130">
        <v>7824.4</v>
      </c>
      <c r="C80" s="130">
        <v>8471.0400000000009</v>
      </c>
      <c r="D80" s="142">
        <v>108.26</v>
      </c>
      <c r="E80" s="130">
        <v>7751.52</v>
      </c>
      <c r="F80" s="142">
        <v>91.51</v>
      </c>
      <c r="G80" s="131">
        <v>7751.52</v>
      </c>
      <c r="H80" s="142">
        <v>100</v>
      </c>
      <c r="I80" s="130">
        <v>7751.52</v>
      </c>
      <c r="J80" s="152">
        <v>100</v>
      </c>
    </row>
    <row r="81" spans="1:10" ht="17.25" customHeight="1" x14ac:dyDescent="0.3">
      <c r="A81" s="46" t="s">
        <v>67</v>
      </c>
      <c r="B81" s="134">
        <v>358.35</v>
      </c>
      <c r="C81" s="130">
        <v>1503.88</v>
      </c>
      <c r="D81" s="142">
        <v>419.67</v>
      </c>
      <c r="E81" s="130">
        <v>4175.4799999999996</v>
      </c>
      <c r="F81" s="142">
        <v>277.64999999999998</v>
      </c>
      <c r="G81" s="131">
        <v>4175.4799999999996</v>
      </c>
      <c r="H81" s="142">
        <v>100</v>
      </c>
      <c r="I81" s="130">
        <v>4175.4799999999996</v>
      </c>
      <c r="J81" s="152">
        <v>100</v>
      </c>
    </row>
    <row r="82" spans="1:10" s="102" customFormat="1" ht="17.25" customHeight="1" x14ac:dyDescent="0.3">
      <c r="A82" s="150" t="s">
        <v>100</v>
      </c>
      <c r="B82" s="128">
        <v>8310.99</v>
      </c>
      <c r="C82" s="128">
        <v>11546.86</v>
      </c>
      <c r="D82" s="141">
        <v>138.93</v>
      </c>
      <c r="E82" s="128">
        <v>3322.65</v>
      </c>
      <c r="F82" s="141">
        <v>28.78</v>
      </c>
      <c r="G82" s="129">
        <v>3322.65</v>
      </c>
      <c r="H82" s="141">
        <v>100</v>
      </c>
      <c r="I82" s="128">
        <v>3322.65</v>
      </c>
      <c r="J82" s="151">
        <v>100</v>
      </c>
    </row>
    <row r="83" spans="1:10" s="102" customFormat="1" ht="17.25" customHeight="1" x14ac:dyDescent="0.3">
      <c r="A83" s="43" t="s">
        <v>63</v>
      </c>
      <c r="B83" s="125">
        <v>2123.56</v>
      </c>
      <c r="C83" s="125">
        <v>2256.3000000000002</v>
      </c>
      <c r="D83" s="139">
        <v>106.25</v>
      </c>
      <c r="E83" s="125">
        <v>1924.48</v>
      </c>
      <c r="F83" s="139">
        <v>85.29</v>
      </c>
      <c r="G83" s="126">
        <v>1924.48</v>
      </c>
      <c r="H83" s="139">
        <v>100</v>
      </c>
      <c r="I83" s="125">
        <v>1924.48</v>
      </c>
      <c r="J83" s="147">
        <v>100</v>
      </c>
    </row>
    <row r="84" spans="1:10" ht="17.25" customHeight="1" x14ac:dyDescent="0.3">
      <c r="A84" s="46" t="s">
        <v>80</v>
      </c>
      <c r="B84" s="130">
        <v>1592.67</v>
      </c>
      <c r="C84" s="130">
        <v>1858.14</v>
      </c>
      <c r="D84" s="142">
        <v>116.67</v>
      </c>
      <c r="E84" s="130">
        <v>1526.31</v>
      </c>
      <c r="F84" s="142">
        <v>82.14</v>
      </c>
      <c r="G84" s="131">
        <v>1526.31</v>
      </c>
      <c r="H84" s="142">
        <v>100</v>
      </c>
      <c r="I84" s="130">
        <v>1526.31</v>
      </c>
      <c r="J84" s="152">
        <v>100</v>
      </c>
    </row>
    <row r="85" spans="1:10" ht="17.25" customHeight="1" x14ac:dyDescent="0.3">
      <c r="A85" s="46" t="s">
        <v>67</v>
      </c>
      <c r="B85" s="130">
        <v>1592.67</v>
      </c>
      <c r="C85" s="130">
        <v>1659.06</v>
      </c>
      <c r="D85" s="142">
        <v>104.17</v>
      </c>
      <c r="E85" s="130">
        <v>1446.31</v>
      </c>
      <c r="F85" s="142">
        <v>87.18</v>
      </c>
      <c r="G85" s="131">
        <v>1446.31</v>
      </c>
      <c r="H85" s="142">
        <v>100</v>
      </c>
      <c r="I85" s="130">
        <v>1446.31</v>
      </c>
      <c r="J85" s="152">
        <v>100</v>
      </c>
    </row>
    <row r="86" spans="1:10" ht="26.4" x14ac:dyDescent="0.3">
      <c r="A86" s="46" t="s">
        <v>72</v>
      </c>
      <c r="B86" s="134"/>
      <c r="C86" s="134">
        <v>199.08</v>
      </c>
      <c r="D86" s="142"/>
      <c r="E86" s="134">
        <v>80</v>
      </c>
      <c r="F86" s="142">
        <v>40.18</v>
      </c>
      <c r="G86" s="135">
        <v>80</v>
      </c>
      <c r="H86" s="142">
        <v>100</v>
      </c>
      <c r="I86" s="134">
        <v>80</v>
      </c>
      <c r="J86" s="152">
        <v>100</v>
      </c>
    </row>
    <row r="87" spans="1:10" ht="17.25" customHeight="1" x14ac:dyDescent="0.3">
      <c r="A87" s="46" t="s">
        <v>73</v>
      </c>
      <c r="B87" s="134">
        <v>530.89</v>
      </c>
      <c r="C87" s="134">
        <v>398.16</v>
      </c>
      <c r="D87" s="142">
        <v>75</v>
      </c>
      <c r="E87" s="134">
        <v>398.17</v>
      </c>
      <c r="F87" s="142">
        <v>100</v>
      </c>
      <c r="G87" s="135">
        <v>398.17</v>
      </c>
      <c r="H87" s="142">
        <v>100</v>
      </c>
      <c r="I87" s="134">
        <v>398.17</v>
      </c>
      <c r="J87" s="152">
        <v>100</v>
      </c>
    </row>
    <row r="88" spans="1:10" ht="17.25" customHeight="1" x14ac:dyDescent="0.3">
      <c r="A88" s="46" t="s">
        <v>74</v>
      </c>
      <c r="B88" s="134">
        <v>530.89</v>
      </c>
      <c r="C88" s="134">
        <v>398.16</v>
      </c>
      <c r="D88" s="142">
        <v>75</v>
      </c>
      <c r="E88" s="134">
        <v>398.17</v>
      </c>
      <c r="F88" s="142">
        <v>100</v>
      </c>
      <c r="G88" s="135">
        <v>398.17</v>
      </c>
      <c r="H88" s="142">
        <v>100</v>
      </c>
      <c r="I88" s="134">
        <v>398.17</v>
      </c>
      <c r="J88" s="152">
        <v>100</v>
      </c>
    </row>
    <row r="89" spans="1:10" s="102" customFormat="1" ht="17.25" customHeight="1" x14ac:dyDescent="0.3">
      <c r="A89" s="43" t="s">
        <v>55</v>
      </c>
      <c r="B89" s="125">
        <v>6187.43</v>
      </c>
      <c r="C89" s="125">
        <v>9290.56</v>
      </c>
      <c r="D89" s="139">
        <v>150.15</v>
      </c>
      <c r="E89" s="125">
        <v>1398.17</v>
      </c>
      <c r="F89" s="139">
        <v>15.05</v>
      </c>
      <c r="G89" s="126">
        <v>1398.17</v>
      </c>
      <c r="H89" s="139">
        <v>100</v>
      </c>
      <c r="I89" s="125">
        <v>1398.17</v>
      </c>
      <c r="J89" s="147">
        <v>100</v>
      </c>
    </row>
    <row r="90" spans="1:10" ht="17.25" customHeight="1" x14ac:dyDescent="0.3">
      <c r="A90" s="46" t="s">
        <v>80</v>
      </c>
      <c r="B90" s="130">
        <v>6187.43</v>
      </c>
      <c r="C90" s="130">
        <v>9290.56</v>
      </c>
      <c r="D90" s="142">
        <v>150.15</v>
      </c>
      <c r="E90" s="130">
        <v>1398.17</v>
      </c>
      <c r="F90" s="142">
        <v>15.05</v>
      </c>
      <c r="G90" s="131">
        <v>1398.17</v>
      </c>
      <c r="H90" s="142">
        <v>100</v>
      </c>
      <c r="I90" s="130">
        <v>1398.17</v>
      </c>
      <c r="J90" s="152">
        <v>100</v>
      </c>
    </row>
    <row r="91" spans="1:10" ht="17.25" customHeight="1" x14ac:dyDescent="0.3">
      <c r="A91" s="46" t="s">
        <v>67</v>
      </c>
      <c r="B91" s="130">
        <v>6187.43</v>
      </c>
      <c r="C91" s="130">
        <v>9290.56</v>
      </c>
      <c r="D91" s="142">
        <v>150.15</v>
      </c>
      <c r="E91" s="130">
        <v>1398.17</v>
      </c>
      <c r="F91" s="142">
        <v>15.05</v>
      </c>
      <c r="G91" s="131">
        <v>1398.17</v>
      </c>
      <c r="H91" s="142">
        <v>100</v>
      </c>
      <c r="I91" s="130">
        <v>1398.17</v>
      </c>
      <c r="J91" s="152">
        <v>100</v>
      </c>
    </row>
    <row r="92" spans="1:10" s="102" customFormat="1" ht="17.25" customHeight="1" x14ac:dyDescent="0.3">
      <c r="A92" s="150" t="s">
        <v>101</v>
      </c>
      <c r="B92" s="136"/>
      <c r="C92" s="128">
        <v>2796.01</v>
      </c>
      <c r="D92" s="141"/>
      <c r="E92" s="136"/>
      <c r="F92" s="141"/>
      <c r="G92" s="137"/>
      <c r="H92" s="141"/>
      <c r="I92" s="136"/>
      <c r="J92" s="151"/>
    </row>
    <row r="93" spans="1:10" s="102" customFormat="1" ht="17.25" customHeight="1" x14ac:dyDescent="0.3">
      <c r="A93" s="43" t="s">
        <v>86</v>
      </c>
      <c r="B93" s="132"/>
      <c r="C93" s="125">
        <v>2796.01</v>
      </c>
      <c r="D93" s="139"/>
      <c r="E93" s="132"/>
      <c r="F93" s="139"/>
      <c r="G93" s="133"/>
      <c r="H93" s="139"/>
      <c r="I93" s="132"/>
      <c r="J93" s="147"/>
    </row>
    <row r="94" spans="1:10" ht="17.25" customHeight="1" x14ac:dyDescent="0.3">
      <c r="A94" s="46" t="s">
        <v>80</v>
      </c>
      <c r="B94" s="134"/>
      <c r="C94" s="130">
        <v>2796.01</v>
      </c>
      <c r="D94" s="142"/>
      <c r="E94" s="134"/>
      <c r="F94" s="142"/>
      <c r="G94" s="135"/>
      <c r="H94" s="142"/>
      <c r="I94" s="134"/>
      <c r="J94" s="152"/>
    </row>
    <row r="95" spans="1:10" ht="17.25" customHeight="1" x14ac:dyDescent="0.3">
      <c r="A95" s="46" t="s">
        <v>67</v>
      </c>
      <c r="B95" s="134"/>
      <c r="C95" s="130">
        <v>2796.01</v>
      </c>
      <c r="D95" s="142"/>
      <c r="E95" s="134"/>
      <c r="F95" s="142"/>
      <c r="G95" s="135"/>
      <c r="H95" s="142"/>
      <c r="I95" s="134"/>
      <c r="J95" s="152"/>
    </row>
    <row r="96" spans="1:10" s="102" customFormat="1" ht="27.75" customHeight="1" x14ac:dyDescent="0.3">
      <c r="A96" s="148" t="s">
        <v>79</v>
      </c>
      <c r="B96" s="138">
        <f>SUM(B97)</f>
        <v>0</v>
      </c>
      <c r="C96" s="138">
        <f t="shared" ref="C96:I97" si="2">SUM(C97)</f>
        <v>1465.24</v>
      </c>
      <c r="D96" s="140">
        <f t="shared" si="2"/>
        <v>0</v>
      </c>
      <c r="E96" s="138">
        <f t="shared" si="2"/>
        <v>1465.26</v>
      </c>
      <c r="F96" s="140">
        <f t="shared" si="2"/>
        <v>100</v>
      </c>
      <c r="G96" s="138">
        <f t="shared" si="2"/>
        <v>1465.26</v>
      </c>
      <c r="H96" s="140">
        <f t="shared" si="2"/>
        <v>100</v>
      </c>
      <c r="I96" s="138">
        <f t="shared" si="2"/>
        <v>1465.26</v>
      </c>
      <c r="J96" s="149">
        <v>100</v>
      </c>
    </row>
    <row r="97" spans="1:10" s="102" customFormat="1" ht="17.25" customHeight="1" x14ac:dyDescent="0.3">
      <c r="A97" s="150" t="s">
        <v>102</v>
      </c>
      <c r="B97" s="136">
        <f>SUM(B98)</f>
        <v>0</v>
      </c>
      <c r="C97" s="136">
        <f t="shared" si="2"/>
        <v>1465.24</v>
      </c>
      <c r="D97" s="141">
        <f t="shared" si="2"/>
        <v>0</v>
      </c>
      <c r="E97" s="136">
        <f t="shared" si="2"/>
        <v>1465.26</v>
      </c>
      <c r="F97" s="141">
        <f t="shared" si="2"/>
        <v>100</v>
      </c>
      <c r="G97" s="136">
        <f t="shared" si="2"/>
        <v>1465.26</v>
      </c>
      <c r="H97" s="141">
        <f t="shared" si="2"/>
        <v>100</v>
      </c>
      <c r="I97" s="136">
        <f t="shared" si="2"/>
        <v>1465.26</v>
      </c>
      <c r="J97" s="151">
        <f t="shared" ref="J97" si="3">SUM(J98)</f>
        <v>100</v>
      </c>
    </row>
    <row r="98" spans="1:10" s="102" customFormat="1" ht="17.25" customHeight="1" x14ac:dyDescent="0.3">
      <c r="A98" s="43" t="s">
        <v>55</v>
      </c>
      <c r="B98" s="132">
        <f>SUM(B99)</f>
        <v>0</v>
      </c>
      <c r="C98" s="132">
        <f t="shared" ref="C98:J98" si="4">SUM(C99)</f>
        <v>1465.24</v>
      </c>
      <c r="D98" s="139">
        <f t="shared" si="4"/>
        <v>0</v>
      </c>
      <c r="E98" s="132">
        <f t="shared" si="4"/>
        <v>1465.26</v>
      </c>
      <c r="F98" s="139">
        <f t="shared" si="4"/>
        <v>100</v>
      </c>
      <c r="G98" s="132">
        <f t="shared" si="4"/>
        <v>1465.26</v>
      </c>
      <c r="H98" s="139">
        <f t="shared" si="4"/>
        <v>100</v>
      </c>
      <c r="I98" s="132">
        <f t="shared" si="4"/>
        <v>1465.26</v>
      </c>
      <c r="J98" s="147">
        <f t="shared" si="4"/>
        <v>100</v>
      </c>
    </row>
    <row r="99" spans="1:10" ht="17.25" customHeight="1" x14ac:dyDescent="0.3">
      <c r="A99" s="46" t="s">
        <v>80</v>
      </c>
      <c r="B99" s="134">
        <f>SUM(B100)</f>
        <v>0</v>
      </c>
      <c r="C99" s="134">
        <f t="shared" ref="C99:J99" si="5">SUM(C100)</f>
        <v>1465.24</v>
      </c>
      <c r="D99" s="142">
        <f t="shared" si="5"/>
        <v>0</v>
      </c>
      <c r="E99" s="134">
        <f t="shared" si="5"/>
        <v>1465.26</v>
      </c>
      <c r="F99" s="142">
        <f t="shared" si="5"/>
        <v>100</v>
      </c>
      <c r="G99" s="134">
        <f t="shared" si="5"/>
        <v>1465.26</v>
      </c>
      <c r="H99" s="142">
        <f t="shared" si="5"/>
        <v>100</v>
      </c>
      <c r="I99" s="134">
        <f t="shared" si="5"/>
        <v>1465.26</v>
      </c>
      <c r="J99" s="152">
        <f t="shared" si="5"/>
        <v>100</v>
      </c>
    </row>
    <row r="100" spans="1:10" ht="17.25" customHeight="1" x14ac:dyDescent="0.3">
      <c r="A100" s="46" t="s">
        <v>67</v>
      </c>
      <c r="B100" s="134"/>
      <c r="C100" s="130">
        <v>1465.24</v>
      </c>
      <c r="D100" s="142"/>
      <c r="E100" s="130">
        <v>1465.26</v>
      </c>
      <c r="F100" s="142">
        <v>100</v>
      </c>
      <c r="G100" s="131">
        <v>1465.26</v>
      </c>
      <c r="H100" s="142">
        <v>100</v>
      </c>
      <c r="I100" s="130">
        <v>1465.26</v>
      </c>
      <c r="J100" s="152">
        <v>100</v>
      </c>
    </row>
    <row r="101" spans="1:10" s="102" customFormat="1" ht="26.4" x14ac:dyDescent="0.3">
      <c r="A101" s="148" t="s">
        <v>103</v>
      </c>
      <c r="B101" s="138"/>
      <c r="C101" s="138">
        <f t="shared" ref="C101:J101" si="6">SUM(C102)</f>
        <v>6901.13</v>
      </c>
      <c r="D101" s="140">
        <f t="shared" si="6"/>
        <v>0</v>
      </c>
      <c r="E101" s="138">
        <f t="shared" si="6"/>
        <v>8453.51</v>
      </c>
      <c r="F101" s="140">
        <f t="shared" si="6"/>
        <v>383.93</v>
      </c>
      <c r="G101" s="138">
        <f t="shared" si="6"/>
        <v>7583.51</v>
      </c>
      <c r="H101" s="140">
        <f t="shared" si="6"/>
        <v>200</v>
      </c>
      <c r="I101" s="138">
        <f t="shared" si="6"/>
        <v>7583.51</v>
      </c>
      <c r="J101" s="149">
        <f t="shared" si="6"/>
        <v>200</v>
      </c>
    </row>
    <row r="102" spans="1:10" s="102" customFormat="1" ht="17.25" customHeight="1" x14ac:dyDescent="0.3">
      <c r="A102" s="150" t="s">
        <v>104</v>
      </c>
      <c r="B102" s="136"/>
      <c r="C102" s="136">
        <f t="shared" ref="C102:J102" si="7">SUM(C103,C106,C109,C112,C115)</f>
        <v>6901.13</v>
      </c>
      <c r="D102" s="141">
        <f t="shared" si="7"/>
        <v>0</v>
      </c>
      <c r="E102" s="136">
        <f t="shared" si="7"/>
        <v>8453.51</v>
      </c>
      <c r="F102" s="141">
        <f t="shared" si="7"/>
        <v>383.93</v>
      </c>
      <c r="G102" s="136">
        <f t="shared" si="7"/>
        <v>7583.51</v>
      </c>
      <c r="H102" s="141">
        <f t="shared" si="7"/>
        <v>200</v>
      </c>
      <c r="I102" s="136">
        <f t="shared" si="7"/>
        <v>7583.51</v>
      </c>
      <c r="J102" s="151">
        <f t="shared" si="7"/>
        <v>200</v>
      </c>
    </row>
    <row r="103" spans="1:10" s="102" customFormat="1" ht="17.25" customHeight="1" x14ac:dyDescent="0.3">
      <c r="A103" s="43" t="s">
        <v>57</v>
      </c>
      <c r="B103" s="132"/>
      <c r="C103" s="132">
        <f t="shared" ref="C103:J103" si="8">SUM(C104)</f>
        <v>0</v>
      </c>
      <c r="D103" s="139">
        <f t="shared" si="8"/>
        <v>0</v>
      </c>
      <c r="E103" s="132">
        <f t="shared" si="8"/>
        <v>2009.15</v>
      </c>
      <c r="F103" s="139">
        <f t="shared" si="8"/>
        <v>0</v>
      </c>
      <c r="G103" s="132">
        <f t="shared" si="8"/>
        <v>2009.15</v>
      </c>
      <c r="H103" s="139">
        <f t="shared" si="8"/>
        <v>100</v>
      </c>
      <c r="I103" s="132">
        <f t="shared" si="8"/>
        <v>2009.15</v>
      </c>
      <c r="J103" s="147">
        <f t="shared" si="8"/>
        <v>100</v>
      </c>
    </row>
    <row r="104" spans="1:10" ht="17.25" customHeight="1" x14ac:dyDescent="0.3">
      <c r="A104" s="46" t="s">
        <v>73</v>
      </c>
      <c r="B104" s="130"/>
      <c r="C104" s="134"/>
      <c r="D104" s="142"/>
      <c r="E104" s="130">
        <v>2009.15</v>
      </c>
      <c r="F104" s="142"/>
      <c r="G104" s="131">
        <v>2009.15</v>
      </c>
      <c r="H104" s="142">
        <v>100</v>
      </c>
      <c r="I104" s="130">
        <v>2009.15</v>
      </c>
      <c r="J104" s="152">
        <v>100</v>
      </c>
    </row>
    <row r="105" spans="1:10" ht="17.25" customHeight="1" x14ac:dyDescent="0.3">
      <c r="A105" s="46" t="s">
        <v>74</v>
      </c>
      <c r="B105" s="134"/>
      <c r="C105" s="134"/>
      <c r="D105" s="142"/>
      <c r="E105" s="130">
        <v>2009.15</v>
      </c>
      <c r="F105" s="142"/>
      <c r="G105" s="131">
        <v>2009.15</v>
      </c>
      <c r="H105" s="142">
        <v>100</v>
      </c>
      <c r="I105" s="130">
        <v>2009.15</v>
      </c>
      <c r="J105" s="152">
        <v>100</v>
      </c>
    </row>
    <row r="106" spans="1:10" s="102" customFormat="1" ht="26.4" x14ac:dyDescent="0.3">
      <c r="A106" s="43" t="s">
        <v>68</v>
      </c>
      <c r="B106" s="132"/>
      <c r="C106" s="132">
        <v>439.98</v>
      </c>
      <c r="D106" s="139"/>
      <c r="E106" s="132">
        <v>670</v>
      </c>
      <c r="F106" s="139">
        <v>152.28</v>
      </c>
      <c r="G106" s="133"/>
      <c r="H106" s="139"/>
      <c r="I106" s="132"/>
      <c r="J106" s="147"/>
    </row>
    <row r="107" spans="1:10" ht="17.25" customHeight="1" x14ac:dyDescent="0.3">
      <c r="A107" s="46" t="s">
        <v>73</v>
      </c>
      <c r="B107" s="134"/>
      <c r="C107" s="134">
        <v>439.98</v>
      </c>
      <c r="D107" s="142"/>
      <c r="E107" s="134">
        <v>670</v>
      </c>
      <c r="F107" s="142">
        <v>152.28</v>
      </c>
      <c r="G107" s="135"/>
      <c r="H107" s="142"/>
      <c r="I107" s="134"/>
      <c r="J107" s="152"/>
    </row>
    <row r="108" spans="1:10" ht="17.25" customHeight="1" x14ac:dyDescent="0.3">
      <c r="A108" s="46" t="s">
        <v>74</v>
      </c>
      <c r="B108" s="134"/>
      <c r="C108" s="134">
        <v>439.98</v>
      </c>
      <c r="D108" s="142"/>
      <c r="E108" s="134">
        <v>670</v>
      </c>
      <c r="F108" s="142">
        <v>152.28</v>
      </c>
      <c r="G108" s="135"/>
      <c r="H108" s="142"/>
      <c r="I108" s="134"/>
      <c r="J108" s="152"/>
    </row>
    <row r="109" spans="1:10" s="102" customFormat="1" ht="17.25" customHeight="1" x14ac:dyDescent="0.3">
      <c r="A109" s="43" t="s">
        <v>55</v>
      </c>
      <c r="B109" s="132"/>
      <c r="C109" s="125">
        <v>5574.36</v>
      </c>
      <c r="D109" s="139"/>
      <c r="E109" s="125">
        <v>5574.36</v>
      </c>
      <c r="F109" s="139">
        <v>100</v>
      </c>
      <c r="G109" s="126">
        <v>5574.36</v>
      </c>
      <c r="H109" s="139">
        <v>100</v>
      </c>
      <c r="I109" s="125">
        <v>5574.36</v>
      </c>
      <c r="J109" s="147">
        <v>100</v>
      </c>
    </row>
    <row r="110" spans="1:10" ht="17.25" customHeight="1" x14ac:dyDescent="0.3">
      <c r="A110" s="46" t="s">
        <v>73</v>
      </c>
      <c r="B110" s="134"/>
      <c r="C110" s="130">
        <v>5574.36</v>
      </c>
      <c r="D110" s="142"/>
      <c r="E110" s="130">
        <v>5574.36</v>
      </c>
      <c r="F110" s="142">
        <v>100</v>
      </c>
      <c r="G110" s="131">
        <v>5574.36</v>
      </c>
      <c r="H110" s="142">
        <v>100</v>
      </c>
      <c r="I110" s="130">
        <v>5574.36</v>
      </c>
      <c r="J110" s="152">
        <v>100</v>
      </c>
    </row>
    <row r="111" spans="1:10" ht="17.25" customHeight="1" x14ac:dyDescent="0.3">
      <c r="A111" s="46" t="s">
        <v>74</v>
      </c>
      <c r="B111" s="134"/>
      <c r="C111" s="130">
        <v>5574.36</v>
      </c>
      <c r="D111" s="142"/>
      <c r="E111" s="130">
        <v>5574.36</v>
      </c>
      <c r="F111" s="142">
        <v>100</v>
      </c>
      <c r="G111" s="131">
        <v>5574.36</v>
      </c>
      <c r="H111" s="142">
        <v>100</v>
      </c>
      <c r="I111" s="130">
        <v>5574.36</v>
      </c>
      <c r="J111" s="152">
        <v>100</v>
      </c>
    </row>
    <row r="112" spans="1:10" s="102" customFormat="1" ht="17.25" customHeight="1" x14ac:dyDescent="0.3">
      <c r="A112" s="43" t="s">
        <v>70</v>
      </c>
      <c r="B112" s="132"/>
      <c r="C112" s="132">
        <v>734.87</v>
      </c>
      <c r="D112" s="139"/>
      <c r="E112" s="132"/>
      <c r="F112" s="139"/>
      <c r="G112" s="133"/>
      <c r="H112" s="139"/>
      <c r="I112" s="132"/>
      <c r="J112" s="147"/>
    </row>
    <row r="113" spans="1:10" ht="17.25" customHeight="1" x14ac:dyDescent="0.3">
      <c r="A113" s="46" t="s">
        <v>73</v>
      </c>
      <c r="B113" s="134"/>
      <c r="C113" s="134">
        <v>734.87</v>
      </c>
      <c r="D113" s="142"/>
      <c r="E113" s="134"/>
      <c r="F113" s="142"/>
      <c r="G113" s="135"/>
      <c r="H113" s="142"/>
      <c r="I113" s="134"/>
      <c r="J113" s="152"/>
    </row>
    <row r="114" spans="1:10" ht="17.25" customHeight="1" x14ac:dyDescent="0.3">
      <c r="A114" s="46" t="s">
        <v>74</v>
      </c>
      <c r="B114" s="134"/>
      <c r="C114" s="134">
        <v>734.87</v>
      </c>
      <c r="D114" s="142"/>
      <c r="E114" s="134"/>
      <c r="F114" s="142"/>
      <c r="G114" s="135"/>
      <c r="H114" s="142"/>
      <c r="I114" s="134"/>
      <c r="J114" s="152"/>
    </row>
    <row r="115" spans="1:10" s="102" customFormat="1" ht="17.25" customHeight="1" x14ac:dyDescent="0.3">
      <c r="A115" s="43" t="s">
        <v>89</v>
      </c>
      <c r="B115" s="132"/>
      <c r="C115" s="132">
        <v>151.91999999999999</v>
      </c>
      <c r="D115" s="139"/>
      <c r="E115" s="132">
        <v>200</v>
      </c>
      <c r="F115" s="139">
        <v>131.65</v>
      </c>
      <c r="G115" s="133"/>
      <c r="H115" s="139"/>
      <c r="I115" s="132"/>
      <c r="J115" s="147"/>
    </row>
    <row r="116" spans="1:10" ht="17.25" customHeight="1" x14ac:dyDescent="0.3">
      <c r="A116" s="46" t="s">
        <v>73</v>
      </c>
      <c r="B116" s="134"/>
      <c r="C116" s="134">
        <v>151.91999999999999</v>
      </c>
      <c r="D116" s="142"/>
      <c r="E116" s="134">
        <v>200</v>
      </c>
      <c r="F116" s="142">
        <v>131.65</v>
      </c>
      <c r="G116" s="135"/>
      <c r="H116" s="142"/>
      <c r="I116" s="134"/>
      <c r="J116" s="152"/>
    </row>
    <row r="117" spans="1:10" ht="17.25" customHeight="1" thickBot="1" x14ac:dyDescent="0.35">
      <c r="A117" s="53" t="s">
        <v>74</v>
      </c>
      <c r="B117" s="153"/>
      <c r="C117" s="153">
        <v>151.91999999999999</v>
      </c>
      <c r="D117" s="154"/>
      <c r="E117" s="153">
        <v>200</v>
      </c>
      <c r="F117" s="154">
        <v>131.65</v>
      </c>
      <c r="G117" s="155"/>
      <c r="H117" s="154"/>
      <c r="I117" s="153"/>
      <c r="J117" s="156"/>
    </row>
  </sheetData>
  <mergeCells count="2">
    <mergeCell ref="A1:J1"/>
    <mergeCell ref="A2:J2"/>
  </mergeCells>
  <pageMargins left="0.19685039370078741" right="0.11811023622047245" top="0.35433070866141736" bottom="0.15748031496062992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S34"/>
  <sheetViews>
    <sheetView tabSelected="1" workbookViewId="0">
      <pane ySplit="4" topLeftCell="A5" activePane="bottomLeft" state="frozen"/>
      <selection activeCell="A7" sqref="A7:D14"/>
      <selection pane="bottomLeft" activeCell="O13" sqref="O13"/>
    </sheetView>
  </sheetViews>
  <sheetFormatPr defaultColWidth="9.109375" defaultRowHeight="14.4" x14ac:dyDescent="0.3"/>
  <cols>
    <col min="1" max="1" width="39.5546875" style="40" customWidth="1"/>
    <col min="2" max="2" width="12.6640625" style="40" customWidth="1"/>
    <col min="3" max="3" width="14" style="40" customWidth="1"/>
    <col min="4" max="4" width="8.109375" style="164" customWidth="1"/>
    <col min="5" max="5" width="14" style="40" customWidth="1"/>
    <col min="6" max="6" width="8.109375" style="164" customWidth="1"/>
    <col min="7" max="7" width="15.44140625" style="40" customWidth="1"/>
    <col min="8" max="8" width="8.109375" style="164" customWidth="1"/>
    <col min="9" max="9" width="14" style="40" customWidth="1"/>
    <col min="10" max="10" width="8.109375" style="164" customWidth="1"/>
    <col min="11" max="16384" width="9.109375" style="40"/>
  </cols>
  <sheetData>
    <row r="1" spans="1:773" ht="54" customHeight="1" x14ac:dyDescent="0.3">
      <c r="A1" s="267" t="s">
        <v>84</v>
      </c>
      <c r="B1" s="267"/>
      <c r="C1" s="267"/>
      <c r="D1" s="267"/>
      <c r="E1" s="267"/>
      <c r="F1" s="267"/>
      <c r="G1" s="267"/>
      <c r="H1" s="267"/>
      <c r="I1" s="267"/>
      <c r="J1" s="284"/>
    </row>
    <row r="2" spans="1:773" ht="15.75" x14ac:dyDescent="0.25">
      <c r="A2" s="267" t="s">
        <v>83</v>
      </c>
      <c r="B2" s="267"/>
      <c r="C2" s="267"/>
      <c r="D2" s="267"/>
      <c r="E2" s="267"/>
      <c r="F2" s="267"/>
      <c r="G2" s="267"/>
      <c r="H2" s="267"/>
      <c r="I2" s="267"/>
      <c r="J2" s="284"/>
    </row>
    <row r="3" spans="1:773" ht="15.75" thickBot="1" x14ac:dyDescent="0.3"/>
    <row r="4" spans="1:773" s="41" customFormat="1" ht="26.25" thickBot="1" x14ac:dyDescent="0.3">
      <c r="A4" s="83" t="s">
        <v>28</v>
      </c>
      <c r="B4" s="84" t="s">
        <v>45</v>
      </c>
      <c r="C4" s="84" t="s">
        <v>11</v>
      </c>
      <c r="D4" s="94" t="s">
        <v>46</v>
      </c>
      <c r="E4" s="84" t="s">
        <v>47</v>
      </c>
      <c r="F4" s="94" t="s">
        <v>48</v>
      </c>
      <c r="G4" s="84" t="s">
        <v>49</v>
      </c>
      <c r="H4" s="94" t="s">
        <v>50</v>
      </c>
      <c r="I4" s="84" t="s">
        <v>51</v>
      </c>
      <c r="J4" s="165" t="s">
        <v>52</v>
      </c>
    </row>
    <row r="5" spans="1:773" s="158" customFormat="1" ht="38.25" customHeight="1" thickBot="1" x14ac:dyDescent="0.25">
      <c r="A5" s="85" t="s">
        <v>82</v>
      </c>
      <c r="B5" s="191">
        <f>B6</f>
        <v>1024541.3400000001</v>
      </c>
      <c r="C5" s="191">
        <f>C6</f>
        <v>1097594.71</v>
      </c>
      <c r="D5" s="190">
        <v>117.72</v>
      </c>
      <c r="E5" s="191">
        <f>E6</f>
        <v>1149041.9400000002</v>
      </c>
      <c r="F5" s="190">
        <v>104.25</v>
      </c>
      <c r="G5" s="191">
        <f>G6</f>
        <v>1149041.9400000002</v>
      </c>
      <c r="H5" s="190">
        <v>100</v>
      </c>
      <c r="I5" s="191">
        <f>I6</f>
        <v>1149041.9400000002</v>
      </c>
      <c r="J5" s="190">
        <v>100</v>
      </c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  <c r="FC5" s="289"/>
      <c r="FD5" s="289"/>
      <c r="FE5" s="289"/>
      <c r="FF5" s="289"/>
      <c r="FG5" s="289"/>
      <c r="FH5" s="289"/>
      <c r="FI5" s="289"/>
      <c r="FJ5" s="289"/>
      <c r="FK5" s="289"/>
      <c r="FL5" s="289"/>
      <c r="FM5" s="289"/>
      <c r="FN5" s="289"/>
      <c r="FO5" s="289"/>
      <c r="FP5" s="289"/>
      <c r="FQ5" s="289"/>
      <c r="FR5" s="289"/>
      <c r="FS5" s="289"/>
      <c r="FT5" s="289"/>
      <c r="FU5" s="289"/>
      <c r="FV5" s="289"/>
      <c r="FW5" s="289"/>
      <c r="FX5" s="289"/>
      <c r="FY5" s="289"/>
      <c r="FZ5" s="289"/>
      <c r="GA5" s="289"/>
      <c r="GB5" s="289"/>
      <c r="GC5" s="289"/>
      <c r="GD5" s="289"/>
      <c r="GE5" s="289"/>
      <c r="GF5" s="289"/>
      <c r="GG5" s="289"/>
      <c r="GH5" s="289"/>
      <c r="GI5" s="289"/>
      <c r="GJ5" s="289"/>
      <c r="GK5" s="289"/>
      <c r="GL5" s="289"/>
      <c r="GM5" s="289"/>
      <c r="GN5" s="289"/>
      <c r="GO5" s="289"/>
      <c r="GP5" s="289"/>
      <c r="GQ5" s="289"/>
      <c r="GR5" s="289"/>
      <c r="GS5" s="289"/>
      <c r="GT5" s="289"/>
      <c r="GU5" s="289"/>
      <c r="GV5" s="289"/>
      <c r="GW5" s="289"/>
      <c r="GX5" s="289"/>
      <c r="GY5" s="289"/>
      <c r="GZ5" s="289"/>
      <c r="HA5" s="289"/>
      <c r="HB5" s="289"/>
      <c r="HC5" s="289"/>
      <c r="HD5" s="289"/>
      <c r="HE5" s="289"/>
      <c r="HF5" s="289"/>
      <c r="HG5" s="289"/>
      <c r="HH5" s="289"/>
      <c r="HI5" s="289"/>
      <c r="HJ5" s="289"/>
      <c r="HK5" s="289"/>
      <c r="HL5" s="289"/>
      <c r="HM5" s="289"/>
      <c r="HN5" s="289"/>
      <c r="HO5" s="289"/>
      <c r="HP5" s="289"/>
      <c r="HQ5" s="289"/>
      <c r="HR5" s="289"/>
      <c r="HS5" s="289"/>
      <c r="HT5" s="289"/>
      <c r="HU5" s="289"/>
      <c r="HV5" s="289"/>
      <c r="HW5" s="289"/>
      <c r="HX5" s="289"/>
      <c r="HY5" s="289"/>
      <c r="HZ5" s="289"/>
      <c r="IA5" s="289"/>
      <c r="IB5" s="289"/>
      <c r="IC5" s="289"/>
      <c r="ID5" s="289"/>
      <c r="IE5" s="289"/>
      <c r="IF5" s="289"/>
      <c r="IG5" s="289"/>
      <c r="IH5" s="289"/>
      <c r="II5" s="289"/>
      <c r="IJ5" s="289"/>
      <c r="IK5" s="289"/>
      <c r="IL5" s="289"/>
      <c r="IM5" s="289"/>
      <c r="IN5" s="289"/>
      <c r="IO5" s="289"/>
      <c r="IP5" s="289"/>
      <c r="IQ5" s="289"/>
      <c r="IR5" s="289"/>
      <c r="IS5" s="289"/>
      <c r="IT5" s="289"/>
      <c r="IU5" s="289"/>
      <c r="IV5" s="289"/>
      <c r="IW5" s="289"/>
      <c r="IX5" s="289"/>
      <c r="IY5" s="289"/>
      <c r="IZ5" s="289"/>
      <c r="JA5" s="289"/>
      <c r="JB5" s="289"/>
      <c r="JC5" s="289"/>
      <c r="JD5" s="289"/>
      <c r="JE5" s="289"/>
      <c r="JF5" s="289"/>
      <c r="JG5" s="289"/>
      <c r="JH5" s="289"/>
      <c r="JI5" s="289"/>
      <c r="JJ5" s="289"/>
      <c r="JK5" s="289"/>
      <c r="JL5" s="289"/>
      <c r="JM5" s="289"/>
      <c r="JN5" s="289"/>
      <c r="JO5" s="289"/>
      <c r="JP5" s="289"/>
      <c r="JQ5" s="289"/>
      <c r="JR5" s="289"/>
      <c r="JS5" s="289"/>
      <c r="JT5" s="289"/>
      <c r="JU5" s="289"/>
      <c r="JV5" s="289"/>
      <c r="JW5" s="289"/>
      <c r="JX5" s="289"/>
      <c r="JY5" s="289"/>
      <c r="JZ5" s="289"/>
      <c r="KA5" s="289"/>
      <c r="KB5" s="289"/>
      <c r="KC5" s="289"/>
      <c r="KD5" s="289"/>
      <c r="KE5" s="289"/>
      <c r="KF5" s="289"/>
      <c r="KG5" s="289"/>
      <c r="KH5" s="289"/>
      <c r="KI5" s="289"/>
      <c r="KJ5" s="289"/>
      <c r="KK5" s="289"/>
      <c r="KL5" s="289"/>
      <c r="KM5" s="289"/>
      <c r="KN5" s="289"/>
      <c r="KO5" s="289"/>
      <c r="KP5" s="289"/>
      <c r="KQ5" s="289"/>
      <c r="KR5" s="289"/>
      <c r="KS5" s="289"/>
      <c r="KT5" s="289"/>
      <c r="KU5" s="289"/>
      <c r="KV5" s="289"/>
      <c r="KW5" s="289"/>
      <c r="KX5" s="289"/>
      <c r="KY5" s="289"/>
      <c r="KZ5" s="289"/>
      <c r="LA5" s="289"/>
      <c r="LB5" s="289"/>
      <c r="LC5" s="289"/>
      <c r="LD5" s="289"/>
      <c r="LE5" s="289"/>
      <c r="LF5" s="289"/>
      <c r="LG5" s="289"/>
      <c r="LH5" s="289"/>
      <c r="LI5" s="289"/>
      <c r="LJ5" s="289"/>
      <c r="LK5" s="289"/>
      <c r="LL5" s="289"/>
      <c r="LM5" s="289"/>
      <c r="LN5" s="289"/>
      <c r="LO5" s="289"/>
      <c r="LP5" s="289"/>
      <c r="LQ5" s="289"/>
      <c r="LR5" s="289"/>
      <c r="LS5" s="289"/>
      <c r="LT5" s="289"/>
      <c r="LU5" s="289"/>
      <c r="LV5" s="289"/>
      <c r="LW5" s="289"/>
      <c r="LX5" s="289"/>
      <c r="LY5" s="289"/>
      <c r="LZ5" s="289"/>
      <c r="MA5" s="289"/>
      <c r="MB5" s="289"/>
      <c r="MC5" s="289"/>
      <c r="MD5" s="289"/>
      <c r="ME5" s="289"/>
      <c r="MF5" s="289"/>
      <c r="MG5" s="289"/>
      <c r="MH5" s="289"/>
      <c r="MI5" s="289"/>
      <c r="MJ5" s="289"/>
      <c r="MK5" s="289"/>
      <c r="ML5" s="289"/>
      <c r="MM5" s="289"/>
      <c r="MN5" s="289"/>
      <c r="MO5" s="289"/>
      <c r="MP5" s="289"/>
      <c r="MQ5" s="289"/>
      <c r="MR5" s="289"/>
      <c r="MS5" s="289"/>
      <c r="MT5" s="289"/>
      <c r="MU5" s="289"/>
      <c r="MV5" s="289"/>
      <c r="MW5" s="289"/>
      <c r="MX5" s="289"/>
      <c r="MY5" s="289"/>
      <c r="MZ5" s="289"/>
      <c r="NA5" s="289"/>
      <c r="NB5" s="289"/>
      <c r="NC5" s="289"/>
      <c r="ND5" s="289"/>
      <c r="NE5" s="289"/>
      <c r="NF5" s="289"/>
      <c r="NG5" s="289"/>
      <c r="NH5" s="289"/>
      <c r="NI5" s="289"/>
      <c r="NJ5" s="289"/>
      <c r="NK5" s="289"/>
      <c r="NL5" s="289"/>
      <c r="NM5" s="289"/>
      <c r="NN5" s="289"/>
      <c r="NO5" s="289"/>
      <c r="NP5" s="289"/>
      <c r="NQ5" s="289"/>
      <c r="NR5" s="289"/>
      <c r="NS5" s="289"/>
      <c r="NT5" s="289"/>
      <c r="NU5" s="289"/>
      <c r="NV5" s="289"/>
      <c r="NW5" s="289"/>
      <c r="NX5" s="289"/>
      <c r="NY5" s="289"/>
      <c r="NZ5" s="289"/>
      <c r="OA5" s="289"/>
      <c r="OB5" s="289"/>
      <c r="OC5" s="289"/>
      <c r="OD5" s="289"/>
      <c r="OE5" s="289"/>
      <c r="OF5" s="289"/>
      <c r="OG5" s="289"/>
      <c r="OH5" s="289"/>
      <c r="OI5" s="289"/>
      <c r="OJ5" s="289"/>
      <c r="OK5" s="289"/>
      <c r="OL5" s="289"/>
      <c r="OM5" s="289"/>
      <c r="ON5" s="289"/>
      <c r="OO5" s="289"/>
      <c r="OP5" s="289"/>
      <c r="OQ5" s="289"/>
      <c r="OR5" s="289"/>
      <c r="OS5" s="289"/>
      <c r="OT5" s="289"/>
      <c r="OU5" s="289"/>
      <c r="OV5" s="289"/>
      <c r="OW5" s="289"/>
      <c r="OX5" s="289"/>
      <c r="OY5" s="289"/>
      <c r="OZ5" s="289"/>
      <c r="PA5" s="289"/>
      <c r="PB5" s="289"/>
      <c r="PC5" s="289"/>
      <c r="PD5" s="289"/>
      <c r="PE5" s="289"/>
      <c r="PF5" s="289"/>
      <c r="PG5" s="289"/>
      <c r="PH5" s="289"/>
      <c r="PI5" s="289"/>
      <c r="PJ5" s="289"/>
      <c r="PK5" s="289"/>
      <c r="PL5" s="289"/>
      <c r="PM5" s="289"/>
      <c r="PN5" s="289"/>
      <c r="PO5" s="289"/>
      <c r="PP5" s="289"/>
      <c r="PQ5" s="289"/>
      <c r="PR5" s="289"/>
      <c r="PS5" s="289"/>
      <c r="PT5" s="289"/>
      <c r="PU5" s="289"/>
      <c r="PV5" s="289"/>
      <c r="PW5" s="289"/>
      <c r="PX5" s="289"/>
      <c r="PY5" s="289"/>
      <c r="PZ5" s="289"/>
      <c r="QA5" s="289"/>
      <c r="QB5" s="289"/>
      <c r="QC5" s="289"/>
      <c r="QD5" s="289"/>
      <c r="QE5" s="289"/>
      <c r="QF5" s="289"/>
      <c r="QG5" s="289"/>
      <c r="QH5" s="289"/>
      <c r="QI5" s="289"/>
      <c r="QJ5" s="289"/>
      <c r="QK5" s="289"/>
      <c r="QL5" s="289"/>
      <c r="QM5" s="289"/>
      <c r="QN5" s="289"/>
      <c r="QO5" s="289"/>
      <c r="QP5" s="289"/>
      <c r="QQ5" s="289"/>
      <c r="QR5" s="289"/>
      <c r="QS5" s="289"/>
      <c r="QT5" s="289"/>
      <c r="QU5" s="289"/>
      <c r="QV5" s="289"/>
      <c r="QW5" s="289"/>
      <c r="QX5" s="289"/>
      <c r="QY5" s="289"/>
      <c r="QZ5" s="289"/>
      <c r="RA5" s="289"/>
      <c r="RB5" s="289"/>
      <c r="RC5" s="289"/>
      <c r="RD5" s="289"/>
      <c r="RE5" s="289"/>
      <c r="RF5" s="289"/>
      <c r="RG5" s="289"/>
      <c r="RH5" s="289"/>
      <c r="RI5" s="289"/>
      <c r="RJ5" s="289"/>
      <c r="RK5" s="289"/>
      <c r="RL5" s="289"/>
      <c r="RM5" s="289"/>
      <c r="RN5" s="289"/>
      <c r="RO5" s="289"/>
      <c r="RP5" s="289"/>
      <c r="RQ5" s="289"/>
      <c r="RR5" s="289"/>
      <c r="RS5" s="289"/>
      <c r="RT5" s="289"/>
      <c r="RU5" s="289"/>
      <c r="RV5" s="289"/>
      <c r="RW5" s="289"/>
      <c r="RX5" s="289"/>
      <c r="RY5" s="289"/>
      <c r="RZ5" s="289"/>
      <c r="SA5" s="289"/>
      <c r="SB5" s="289"/>
      <c r="SC5" s="289"/>
      <c r="SD5" s="289"/>
      <c r="SE5" s="289"/>
      <c r="SF5" s="289"/>
      <c r="SG5" s="289"/>
      <c r="SH5" s="289"/>
      <c r="SI5" s="289"/>
      <c r="SJ5" s="289"/>
      <c r="SK5" s="289"/>
      <c r="SL5" s="289"/>
      <c r="SM5" s="289"/>
      <c r="SN5" s="289"/>
      <c r="SO5" s="289"/>
      <c r="SP5" s="289"/>
      <c r="SQ5" s="289"/>
      <c r="SR5" s="289"/>
      <c r="SS5" s="289"/>
      <c r="ST5" s="289"/>
      <c r="SU5" s="289"/>
      <c r="SV5" s="289"/>
      <c r="SW5" s="289"/>
      <c r="SX5" s="289"/>
      <c r="SY5" s="289"/>
      <c r="SZ5" s="289"/>
      <c r="TA5" s="289"/>
      <c r="TB5" s="289"/>
      <c r="TC5" s="289"/>
      <c r="TD5" s="289"/>
      <c r="TE5" s="289"/>
      <c r="TF5" s="289"/>
      <c r="TG5" s="289"/>
      <c r="TH5" s="289"/>
      <c r="TI5" s="289"/>
      <c r="TJ5" s="289"/>
      <c r="TK5" s="289"/>
      <c r="TL5" s="289"/>
      <c r="TM5" s="289"/>
      <c r="TN5" s="289"/>
      <c r="TO5" s="289"/>
      <c r="TP5" s="289"/>
      <c r="TQ5" s="289"/>
      <c r="TR5" s="289"/>
      <c r="TS5" s="289"/>
      <c r="TT5" s="289"/>
      <c r="TU5" s="289"/>
      <c r="TV5" s="289"/>
      <c r="TW5" s="289"/>
      <c r="TX5" s="289"/>
      <c r="TY5" s="289"/>
      <c r="TZ5" s="289"/>
      <c r="UA5" s="289"/>
      <c r="UB5" s="289"/>
      <c r="UC5" s="289"/>
      <c r="UD5" s="289"/>
      <c r="UE5" s="289"/>
      <c r="UF5" s="289"/>
      <c r="UG5" s="289"/>
      <c r="UH5" s="289"/>
      <c r="UI5" s="289"/>
      <c r="UJ5" s="289"/>
      <c r="UK5" s="289"/>
      <c r="UL5" s="289"/>
      <c r="UM5" s="289"/>
      <c r="UN5" s="289"/>
      <c r="UO5" s="289"/>
      <c r="UP5" s="289"/>
      <c r="UQ5" s="289"/>
      <c r="UR5" s="289"/>
      <c r="US5" s="289"/>
      <c r="UT5" s="289"/>
      <c r="UU5" s="289"/>
      <c r="UV5" s="289"/>
      <c r="UW5" s="289"/>
      <c r="UX5" s="289"/>
      <c r="UY5" s="289"/>
      <c r="UZ5" s="289"/>
      <c r="VA5" s="289"/>
      <c r="VB5" s="289"/>
      <c r="VC5" s="289"/>
      <c r="VD5" s="289"/>
      <c r="VE5" s="289"/>
      <c r="VF5" s="289"/>
      <c r="VG5" s="289"/>
      <c r="VH5" s="289"/>
      <c r="VI5" s="289"/>
      <c r="VJ5" s="289"/>
      <c r="VK5" s="289"/>
      <c r="VL5" s="289"/>
      <c r="VM5" s="289"/>
      <c r="VN5" s="289"/>
      <c r="VO5" s="289"/>
      <c r="VP5" s="289"/>
      <c r="VQ5" s="289"/>
      <c r="VR5" s="289"/>
      <c r="VS5" s="289"/>
      <c r="VT5" s="289"/>
      <c r="VU5" s="289"/>
      <c r="VV5" s="289"/>
      <c r="VW5" s="289"/>
      <c r="VX5" s="289"/>
      <c r="VY5" s="289"/>
      <c r="VZ5" s="289"/>
      <c r="WA5" s="289"/>
      <c r="WB5" s="289"/>
      <c r="WC5" s="289"/>
      <c r="WD5" s="289"/>
      <c r="WE5" s="289"/>
      <c r="WF5" s="289"/>
      <c r="WG5" s="289"/>
      <c r="WH5" s="289"/>
      <c r="WI5" s="289"/>
      <c r="WJ5" s="289"/>
      <c r="WK5" s="289"/>
      <c r="WL5" s="289"/>
      <c r="WM5" s="289"/>
      <c r="WN5" s="289"/>
      <c r="WO5" s="289"/>
      <c r="WP5" s="289"/>
      <c r="WQ5" s="289"/>
      <c r="WR5" s="289"/>
      <c r="WS5" s="289"/>
      <c r="WT5" s="289"/>
      <c r="WU5" s="289"/>
      <c r="WV5" s="289"/>
      <c r="WW5" s="289"/>
      <c r="WX5" s="289"/>
      <c r="WY5" s="289"/>
      <c r="WZ5" s="289"/>
      <c r="XA5" s="289"/>
      <c r="XB5" s="289"/>
      <c r="XC5" s="289"/>
      <c r="XD5" s="289"/>
      <c r="XE5" s="289"/>
      <c r="XF5" s="289"/>
      <c r="XG5" s="289"/>
      <c r="XH5" s="289"/>
      <c r="XI5" s="289"/>
      <c r="XJ5" s="289"/>
      <c r="XK5" s="289"/>
      <c r="XL5" s="289"/>
      <c r="XM5" s="289"/>
      <c r="XN5" s="289"/>
      <c r="XO5" s="289"/>
      <c r="XP5" s="289"/>
      <c r="XQ5" s="289"/>
      <c r="XR5" s="289"/>
      <c r="XS5" s="289"/>
      <c r="XT5" s="289"/>
      <c r="XU5" s="289"/>
      <c r="XV5" s="289"/>
      <c r="XW5" s="289"/>
      <c r="XX5" s="289"/>
      <c r="XY5" s="289"/>
      <c r="XZ5" s="289"/>
      <c r="YA5" s="289"/>
      <c r="YB5" s="289"/>
      <c r="YC5" s="289"/>
      <c r="YD5" s="289"/>
      <c r="YE5" s="289"/>
      <c r="YF5" s="289"/>
      <c r="YG5" s="289"/>
      <c r="YH5" s="289"/>
      <c r="YI5" s="289"/>
      <c r="YJ5" s="289"/>
      <c r="YK5" s="289"/>
      <c r="YL5" s="289"/>
      <c r="YM5" s="289"/>
      <c r="YN5" s="289"/>
      <c r="YO5" s="289"/>
      <c r="YP5" s="289"/>
      <c r="YQ5" s="289"/>
      <c r="YR5" s="289"/>
      <c r="YS5" s="289"/>
      <c r="YT5" s="289"/>
      <c r="YU5" s="289"/>
      <c r="YV5" s="289"/>
      <c r="YW5" s="289"/>
      <c r="YX5" s="289"/>
      <c r="YY5" s="289"/>
      <c r="YZ5" s="289"/>
      <c r="ZA5" s="289"/>
      <c r="ZB5" s="289"/>
      <c r="ZC5" s="289"/>
      <c r="ZD5" s="289"/>
      <c r="ZE5" s="289"/>
      <c r="ZF5" s="289"/>
      <c r="ZG5" s="289"/>
      <c r="ZH5" s="289"/>
      <c r="ZI5" s="289"/>
      <c r="ZJ5" s="289"/>
      <c r="ZK5" s="289"/>
      <c r="ZL5" s="289"/>
      <c r="ZM5" s="289"/>
      <c r="ZN5" s="289"/>
      <c r="ZO5" s="289"/>
      <c r="ZP5" s="289"/>
      <c r="ZQ5" s="289"/>
      <c r="ZR5" s="289"/>
      <c r="ZS5" s="289"/>
      <c r="ZT5" s="289"/>
      <c r="ZU5" s="289"/>
      <c r="ZV5" s="289"/>
      <c r="ZW5" s="289"/>
      <c r="ZX5" s="289"/>
      <c r="ZY5" s="289"/>
      <c r="ZZ5" s="289"/>
      <c r="AAA5" s="289"/>
      <c r="AAB5" s="289"/>
      <c r="AAC5" s="289"/>
      <c r="AAD5" s="289"/>
      <c r="AAE5" s="289"/>
      <c r="AAF5" s="289"/>
      <c r="AAG5" s="289"/>
      <c r="AAH5" s="289"/>
      <c r="AAI5" s="289"/>
      <c r="AAJ5" s="289"/>
      <c r="AAK5" s="289"/>
      <c r="AAL5" s="289"/>
      <c r="AAM5" s="289"/>
      <c r="AAN5" s="289"/>
      <c r="AAO5" s="289"/>
      <c r="AAP5" s="289"/>
      <c r="AAQ5" s="289"/>
      <c r="AAR5" s="289"/>
      <c r="AAS5" s="289"/>
      <c r="AAT5" s="289"/>
      <c r="AAU5" s="289"/>
      <c r="AAV5" s="289"/>
      <c r="AAW5" s="289"/>
      <c r="AAX5" s="289"/>
      <c r="AAY5" s="289"/>
      <c r="AAZ5" s="289"/>
      <c r="ABA5" s="289"/>
      <c r="ABB5" s="289"/>
      <c r="ABC5" s="289"/>
      <c r="ABD5" s="289"/>
      <c r="ABE5" s="289"/>
      <c r="ABF5" s="289"/>
      <c r="ABG5" s="289"/>
      <c r="ABH5" s="289"/>
      <c r="ABI5" s="289"/>
      <c r="ABJ5" s="289"/>
      <c r="ABK5" s="289"/>
      <c r="ABL5" s="289"/>
      <c r="ABM5" s="289"/>
      <c r="ABN5" s="289"/>
      <c r="ABO5" s="289"/>
      <c r="ABP5" s="289"/>
      <c r="ABQ5" s="289"/>
      <c r="ABR5" s="289"/>
      <c r="ABS5" s="289"/>
      <c r="ABT5" s="289"/>
      <c r="ABU5" s="289"/>
      <c r="ABV5" s="289"/>
      <c r="ABW5" s="289"/>
      <c r="ABX5" s="289"/>
      <c r="ABY5" s="289"/>
      <c r="ABZ5" s="289"/>
      <c r="ACA5" s="289"/>
      <c r="ACB5" s="289"/>
      <c r="ACC5" s="289"/>
      <c r="ACD5" s="289"/>
      <c r="ACE5" s="289"/>
      <c r="ACF5" s="289"/>
      <c r="ACG5" s="289"/>
      <c r="ACH5" s="289"/>
      <c r="ACI5" s="289"/>
      <c r="ACJ5" s="289"/>
      <c r="ACK5" s="289"/>
      <c r="ACL5" s="289"/>
      <c r="ACM5" s="289"/>
      <c r="ACN5" s="289"/>
      <c r="ACO5" s="289"/>
      <c r="ACP5" s="289"/>
      <c r="ACQ5" s="289"/>
      <c r="ACR5" s="289"/>
      <c r="ACS5" s="289"/>
    </row>
    <row r="6" spans="1:773" s="157" customFormat="1" ht="26.4" x14ac:dyDescent="0.2">
      <c r="A6" s="166" t="s">
        <v>91</v>
      </c>
      <c r="B6" s="192">
        <f>B7</f>
        <v>1024541.3400000001</v>
      </c>
      <c r="C6" s="192">
        <f>C7</f>
        <v>1097594.71</v>
      </c>
      <c r="D6" s="167">
        <v>107.13</v>
      </c>
      <c r="E6" s="192">
        <f>E7</f>
        <v>1149041.9400000002</v>
      </c>
      <c r="F6" s="167">
        <v>104.25</v>
      </c>
      <c r="G6" s="192">
        <f>G7</f>
        <v>1149041.9400000002</v>
      </c>
      <c r="H6" s="167">
        <v>100</v>
      </c>
      <c r="I6" s="192">
        <f>I7</f>
        <v>1149041.9400000002</v>
      </c>
      <c r="J6" s="168">
        <v>100</v>
      </c>
    </row>
    <row r="7" spans="1:773" s="159" customFormat="1" ht="24" customHeight="1" x14ac:dyDescent="0.2">
      <c r="A7" s="43" t="s">
        <v>92</v>
      </c>
      <c r="B7" s="193">
        <f>SUM(B8,B11,B17,B20,B23,B26,B29,B32)</f>
        <v>1024541.3400000001</v>
      </c>
      <c r="C7" s="193">
        <f>SUM(C8,C11,C17,C20,C23,C26,C29,C32)</f>
        <v>1097594.71</v>
      </c>
      <c r="D7" s="169">
        <v>107.13</v>
      </c>
      <c r="E7" s="193">
        <f>SUM(E8,E11,E17,E20,E23,E26,E29,E32)</f>
        <v>1149041.9400000002</v>
      </c>
      <c r="F7" s="169">
        <v>104.25</v>
      </c>
      <c r="G7" s="193">
        <f>SUM(G8,G11,G17,G20,G23,G26,G29,G32)</f>
        <v>1149041.9400000002</v>
      </c>
      <c r="H7" s="169">
        <v>100</v>
      </c>
      <c r="I7" s="193">
        <f>SUM(I8,I11,I17,I20,I23,I26,I29,I32)</f>
        <v>1149041.9400000002</v>
      </c>
      <c r="J7" s="171">
        <v>100</v>
      </c>
    </row>
    <row r="8" spans="1:773" s="159" customFormat="1" ht="27.75" customHeight="1" x14ac:dyDescent="0.2">
      <c r="A8" s="172" t="s">
        <v>63</v>
      </c>
      <c r="B8" s="194">
        <f>SUM(B9)</f>
        <v>4751.7700000000004</v>
      </c>
      <c r="C8" s="194">
        <f>SUM(C9)</f>
        <v>4376.21</v>
      </c>
      <c r="D8" s="174">
        <f>C8/B8*100</f>
        <v>92.096418808149366</v>
      </c>
      <c r="E8" s="173">
        <v>10371.19</v>
      </c>
      <c r="F8" s="174">
        <v>236.99</v>
      </c>
      <c r="G8" s="175">
        <v>10371.19</v>
      </c>
      <c r="H8" s="174">
        <v>100</v>
      </c>
      <c r="I8" s="173">
        <v>10371.19</v>
      </c>
      <c r="J8" s="176">
        <v>100</v>
      </c>
    </row>
    <row r="9" spans="1:773" s="159" customFormat="1" ht="27.75" customHeight="1" x14ac:dyDescent="0.2">
      <c r="A9" s="43" t="s">
        <v>53</v>
      </c>
      <c r="B9" s="193">
        <f>B10</f>
        <v>4751.7700000000004</v>
      </c>
      <c r="C9" s="193">
        <f>C10</f>
        <v>4376.21</v>
      </c>
      <c r="D9" s="252">
        <f>C9/B9*100</f>
        <v>92.096418808149366</v>
      </c>
      <c r="E9" s="44">
        <v>10371.19</v>
      </c>
      <c r="F9" s="169">
        <v>236.99</v>
      </c>
      <c r="G9" s="44">
        <v>10371.19</v>
      </c>
      <c r="H9" s="169">
        <v>100</v>
      </c>
      <c r="I9" s="44">
        <v>10371.19</v>
      </c>
      <c r="J9" s="171">
        <v>100</v>
      </c>
    </row>
    <row r="10" spans="1:773" s="157" customFormat="1" ht="39" customHeight="1" x14ac:dyDescent="0.2">
      <c r="A10" s="46" t="s">
        <v>62</v>
      </c>
      <c r="B10" s="195">
        <v>4751.7700000000004</v>
      </c>
      <c r="C10" s="47">
        <v>4376.21</v>
      </c>
      <c r="D10" s="252">
        <f>C10/B10*100</f>
        <v>92.096418808149366</v>
      </c>
      <c r="E10" s="47">
        <v>10371.19</v>
      </c>
      <c r="F10" s="177">
        <v>236.99</v>
      </c>
      <c r="G10" s="47">
        <v>10371.19</v>
      </c>
      <c r="H10" s="177">
        <v>100</v>
      </c>
      <c r="I10" s="47">
        <v>10371.19</v>
      </c>
      <c r="J10" s="178">
        <v>100</v>
      </c>
    </row>
    <row r="11" spans="1:773" s="159" customFormat="1" ht="27.75" customHeight="1" x14ac:dyDescent="0.2">
      <c r="A11" s="172" t="s">
        <v>57</v>
      </c>
      <c r="B11" s="194">
        <v>2330.23</v>
      </c>
      <c r="C11" s="194">
        <f>C12</f>
        <v>2612.2800000000002</v>
      </c>
      <c r="D11" s="174">
        <v>112.1</v>
      </c>
      <c r="E11" s="173">
        <v>4621.49</v>
      </c>
      <c r="F11" s="174">
        <v>176.91</v>
      </c>
      <c r="G11" s="175">
        <v>4621.49</v>
      </c>
      <c r="H11" s="174">
        <v>100</v>
      </c>
      <c r="I11" s="173">
        <v>4621.49</v>
      </c>
      <c r="J11" s="176">
        <v>100</v>
      </c>
    </row>
    <row r="12" spans="1:773" s="159" customFormat="1" ht="27.75" customHeight="1" x14ac:dyDescent="0.2">
      <c r="A12" s="43" t="s">
        <v>53</v>
      </c>
      <c r="B12" s="193">
        <f>SUM(B13:B16)</f>
        <v>2330.2299999999996</v>
      </c>
      <c r="C12" s="193">
        <f>SUM(C13:C16)</f>
        <v>2612.2800000000002</v>
      </c>
      <c r="D12" s="169">
        <v>112.1</v>
      </c>
      <c r="E12" s="44">
        <v>4621.49</v>
      </c>
      <c r="F12" s="169">
        <v>176.91</v>
      </c>
      <c r="G12" s="170">
        <v>4621.49</v>
      </c>
      <c r="H12" s="169">
        <v>100</v>
      </c>
      <c r="I12" s="44">
        <v>4621.49</v>
      </c>
      <c r="J12" s="171">
        <v>100</v>
      </c>
    </row>
    <row r="13" spans="1:773" s="157" customFormat="1" ht="27.75" customHeight="1" x14ac:dyDescent="0.15">
      <c r="A13" s="46" t="s">
        <v>56</v>
      </c>
      <c r="B13" s="195">
        <v>2.5299999999999998</v>
      </c>
      <c r="C13" s="80">
        <v>14.91</v>
      </c>
      <c r="D13" s="177">
        <v>589.33000000000004</v>
      </c>
      <c r="E13" s="80">
        <v>14.94</v>
      </c>
      <c r="F13" s="177">
        <v>100.2</v>
      </c>
      <c r="G13" s="82">
        <v>14.94</v>
      </c>
      <c r="H13" s="177">
        <v>100</v>
      </c>
      <c r="I13" s="80">
        <v>14.94</v>
      </c>
      <c r="J13" s="178">
        <v>100</v>
      </c>
    </row>
    <row r="14" spans="1:773" s="157" customFormat="1" ht="46.5" customHeight="1" x14ac:dyDescent="0.2">
      <c r="A14" s="46" t="s">
        <v>58</v>
      </c>
      <c r="B14" s="195">
        <v>170.05</v>
      </c>
      <c r="C14" s="80">
        <v>464.55</v>
      </c>
      <c r="D14" s="177">
        <v>273.19</v>
      </c>
      <c r="E14" s="80">
        <v>464.53</v>
      </c>
      <c r="F14" s="177">
        <v>99.99</v>
      </c>
      <c r="G14" s="82">
        <v>464.53</v>
      </c>
      <c r="H14" s="177">
        <v>100</v>
      </c>
      <c r="I14" s="80">
        <v>464.53</v>
      </c>
      <c r="J14" s="178">
        <v>100</v>
      </c>
    </row>
    <row r="15" spans="1:773" s="157" customFormat="1" ht="45" customHeight="1" x14ac:dyDescent="0.2">
      <c r="A15" s="46" t="s">
        <v>60</v>
      </c>
      <c r="B15" s="195">
        <v>2138.7199999999998</v>
      </c>
      <c r="C15" s="47">
        <v>1990.8</v>
      </c>
      <c r="D15" s="177">
        <v>93.08</v>
      </c>
      <c r="E15" s="47">
        <v>4000</v>
      </c>
      <c r="F15" s="177">
        <v>200.92</v>
      </c>
      <c r="G15" s="45">
        <v>4000</v>
      </c>
      <c r="H15" s="177">
        <v>100</v>
      </c>
      <c r="I15" s="47">
        <v>4000</v>
      </c>
      <c r="J15" s="178">
        <v>100</v>
      </c>
    </row>
    <row r="16" spans="1:773" s="157" customFormat="1" ht="27.75" customHeight="1" x14ac:dyDescent="0.2">
      <c r="A16" s="46" t="s">
        <v>87</v>
      </c>
      <c r="B16" s="195">
        <v>18.93</v>
      </c>
      <c r="C16" s="80">
        <v>142.02000000000001</v>
      </c>
      <c r="D16" s="177">
        <v>750.24</v>
      </c>
      <c r="E16" s="80">
        <v>142.02000000000001</v>
      </c>
      <c r="F16" s="177">
        <v>100</v>
      </c>
      <c r="G16" s="82">
        <v>142.02000000000001</v>
      </c>
      <c r="H16" s="177">
        <v>100</v>
      </c>
      <c r="I16" s="80">
        <v>142.02000000000001</v>
      </c>
      <c r="J16" s="178">
        <v>100</v>
      </c>
    </row>
    <row r="17" spans="1:10" s="159" customFormat="1" ht="26.4" x14ac:dyDescent="0.2">
      <c r="A17" s="172" t="s">
        <v>59</v>
      </c>
      <c r="B17" s="194">
        <f>B18</f>
        <v>41286.76</v>
      </c>
      <c r="C17" s="194">
        <f>C18</f>
        <v>50779.96</v>
      </c>
      <c r="D17" s="174">
        <v>122.99</v>
      </c>
      <c r="E17" s="173">
        <v>64700</v>
      </c>
      <c r="F17" s="174">
        <v>127.41</v>
      </c>
      <c r="G17" s="175">
        <v>64700</v>
      </c>
      <c r="H17" s="174">
        <v>100</v>
      </c>
      <c r="I17" s="173">
        <v>64700</v>
      </c>
      <c r="J17" s="176">
        <v>100</v>
      </c>
    </row>
    <row r="18" spans="1:10" s="159" customFormat="1" ht="27.75" customHeight="1" x14ac:dyDescent="0.2">
      <c r="A18" s="43" t="s">
        <v>53</v>
      </c>
      <c r="B18" s="193">
        <f>B19</f>
        <v>41286.76</v>
      </c>
      <c r="C18" s="193">
        <f>C19</f>
        <v>50779.96</v>
      </c>
      <c r="D18" s="169">
        <v>122.99</v>
      </c>
      <c r="E18" s="44">
        <v>64700</v>
      </c>
      <c r="F18" s="169">
        <v>127.41</v>
      </c>
      <c r="G18" s="170">
        <v>64700</v>
      </c>
      <c r="H18" s="169">
        <v>100</v>
      </c>
      <c r="I18" s="44">
        <v>64700</v>
      </c>
      <c r="J18" s="171">
        <v>100</v>
      </c>
    </row>
    <row r="19" spans="1:10" s="157" customFormat="1" ht="46.5" customHeight="1" x14ac:dyDescent="0.2">
      <c r="A19" s="46" t="s">
        <v>58</v>
      </c>
      <c r="B19" s="195">
        <v>41286.76</v>
      </c>
      <c r="C19" s="47">
        <v>50779.96</v>
      </c>
      <c r="D19" s="177">
        <v>122.99</v>
      </c>
      <c r="E19" s="47">
        <v>64700</v>
      </c>
      <c r="F19" s="177">
        <v>127.41</v>
      </c>
      <c r="G19" s="45">
        <v>64700</v>
      </c>
      <c r="H19" s="177">
        <v>100</v>
      </c>
      <c r="I19" s="47">
        <v>64700</v>
      </c>
      <c r="J19" s="178">
        <v>100</v>
      </c>
    </row>
    <row r="20" spans="1:10" s="159" customFormat="1" ht="27.75" customHeight="1" x14ac:dyDescent="0.2">
      <c r="A20" s="172" t="s">
        <v>64</v>
      </c>
      <c r="B20" s="194">
        <f>B21</f>
        <v>79632.94</v>
      </c>
      <c r="C20" s="194">
        <f>C21</f>
        <v>81782.179999999993</v>
      </c>
      <c r="D20" s="174">
        <f>C20/B20*100</f>
        <v>102.69893338108575</v>
      </c>
      <c r="E20" s="194">
        <f>E21</f>
        <v>85111.3</v>
      </c>
      <c r="F20" s="174">
        <v>98.18</v>
      </c>
      <c r="G20" s="194">
        <f>G21</f>
        <v>85111.3</v>
      </c>
      <c r="H20" s="174">
        <v>100</v>
      </c>
      <c r="I20" s="194">
        <f>I21</f>
        <v>85111.3</v>
      </c>
      <c r="J20" s="176">
        <v>100</v>
      </c>
    </row>
    <row r="21" spans="1:10" s="159" customFormat="1" ht="27.75" customHeight="1" x14ac:dyDescent="0.2">
      <c r="A21" s="43" t="s">
        <v>53</v>
      </c>
      <c r="B21" s="193">
        <f>SUM(B22)</f>
        <v>79632.94</v>
      </c>
      <c r="C21" s="193">
        <f>SUM(C22)</f>
        <v>81782.179999999993</v>
      </c>
      <c r="D21" s="252">
        <f>C21/B21*100</f>
        <v>102.69893338108575</v>
      </c>
      <c r="E21" s="193">
        <f>SUM(E22)</f>
        <v>85111.3</v>
      </c>
      <c r="F21" s="169">
        <v>98.18</v>
      </c>
      <c r="G21" s="193">
        <f>SUM(G22)</f>
        <v>85111.3</v>
      </c>
      <c r="H21" s="169">
        <v>100</v>
      </c>
      <c r="I21" s="193">
        <f>SUM(I22)</f>
        <v>85111.3</v>
      </c>
      <c r="J21" s="171">
        <v>100</v>
      </c>
    </row>
    <row r="22" spans="1:10" s="157" customFormat="1" ht="39" customHeight="1" x14ac:dyDescent="0.2">
      <c r="A22" s="46" t="s">
        <v>62</v>
      </c>
      <c r="B22" s="195">
        <v>79632.94</v>
      </c>
      <c r="C22" s="47">
        <v>81782.179999999993</v>
      </c>
      <c r="D22" s="252">
        <f>C22/B22*100</f>
        <v>102.69893338108575</v>
      </c>
      <c r="E22" s="47">
        <v>85111.3</v>
      </c>
      <c r="F22" s="177">
        <v>98.18</v>
      </c>
      <c r="G22" s="45">
        <v>85111.3</v>
      </c>
      <c r="H22" s="177">
        <v>100</v>
      </c>
      <c r="I22" s="47">
        <v>85111.3</v>
      </c>
      <c r="J22" s="178">
        <v>100</v>
      </c>
    </row>
    <row r="23" spans="1:10" s="159" customFormat="1" ht="27.75" customHeight="1" x14ac:dyDescent="0.2">
      <c r="A23" s="172" t="s">
        <v>86</v>
      </c>
      <c r="B23" s="194">
        <f>SUM(B24)</f>
        <v>8182.75</v>
      </c>
      <c r="C23" s="194">
        <f>SUM(C24)</f>
        <v>12770.91</v>
      </c>
      <c r="D23" s="174">
        <v>4465.3599999999997</v>
      </c>
      <c r="E23" s="173">
        <v>11927</v>
      </c>
      <c r="F23" s="174">
        <v>93.39</v>
      </c>
      <c r="G23" s="175">
        <v>11927</v>
      </c>
      <c r="H23" s="174">
        <v>100</v>
      </c>
      <c r="I23" s="173">
        <v>11927</v>
      </c>
      <c r="J23" s="176">
        <v>100</v>
      </c>
    </row>
    <row r="24" spans="1:10" s="162" customFormat="1" ht="27.75" customHeight="1" x14ac:dyDescent="0.2">
      <c r="A24" s="180" t="s">
        <v>53</v>
      </c>
      <c r="B24" s="196">
        <f>SUM(B25:B25)</f>
        <v>8182.75</v>
      </c>
      <c r="C24" s="196">
        <f>SUM(C25:C25)</f>
        <v>12770.91</v>
      </c>
      <c r="D24" s="182">
        <v>4465.3599999999997</v>
      </c>
      <c r="E24" s="181">
        <v>11927</v>
      </c>
      <c r="F24" s="182">
        <v>93.39</v>
      </c>
      <c r="G24" s="183">
        <v>11927</v>
      </c>
      <c r="H24" s="182">
        <v>100</v>
      </c>
      <c r="I24" s="181">
        <v>11927</v>
      </c>
      <c r="J24" s="184">
        <v>100</v>
      </c>
    </row>
    <row r="25" spans="1:10" s="157" customFormat="1" ht="33" customHeight="1" x14ac:dyDescent="0.2">
      <c r="A25" s="46" t="s">
        <v>62</v>
      </c>
      <c r="B25" s="195">
        <f>5811.97+2370.78</f>
        <v>8182.75</v>
      </c>
      <c r="C25" s="47">
        <v>12770.91</v>
      </c>
      <c r="D25" s="252">
        <f>C25/B25*100</f>
        <v>156.07112523295959</v>
      </c>
      <c r="E25" s="47">
        <v>11927</v>
      </c>
      <c r="F25" s="177">
        <v>93.39</v>
      </c>
      <c r="G25" s="45">
        <v>11927</v>
      </c>
      <c r="H25" s="177">
        <v>100</v>
      </c>
      <c r="I25" s="47">
        <v>11927</v>
      </c>
      <c r="J25" s="178">
        <v>100</v>
      </c>
    </row>
    <row r="26" spans="1:10" s="159" customFormat="1" ht="27.75" customHeight="1" x14ac:dyDescent="0.2">
      <c r="A26" s="172" t="s">
        <v>55</v>
      </c>
      <c r="B26" s="194">
        <f>B28</f>
        <v>888069.88</v>
      </c>
      <c r="C26" s="194">
        <f>C28</f>
        <v>942618.73</v>
      </c>
      <c r="D26" s="174">
        <v>106.14</v>
      </c>
      <c r="E26" s="173">
        <v>969656.51</v>
      </c>
      <c r="F26" s="174">
        <v>102.87</v>
      </c>
      <c r="G26" s="175">
        <v>969656.51</v>
      </c>
      <c r="H26" s="174">
        <v>100</v>
      </c>
      <c r="I26" s="173">
        <v>969656.51</v>
      </c>
      <c r="J26" s="176">
        <v>100</v>
      </c>
    </row>
    <row r="27" spans="1:10" s="159" customFormat="1" ht="27.75" customHeight="1" x14ac:dyDescent="0.2">
      <c r="A27" s="43" t="s">
        <v>53</v>
      </c>
      <c r="B27" s="193">
        <f>B28</f>
        <v>888069.88</v>
      </c>
      <c r="C27" s="193">
        <f>C28</f>
        <v>942618.73</v>
      </c>
      <c r="D27" s="169">
        <v>106.14</v>
      </c>
      <c r="E27" s="44">
        <v>969656.51</v>
      </c>
      <c r="F27" s="169">
        <v>102.87</v>
      </c>
      <c r="G27" s="170">
        <v>969656.51</v>
      </c>
      <c r="H27" s="169">
        <v>100</v>
      </c>
      <c r="I27" s="44">
        <v>969656.51</v>
      </c>
      <c r="J27" s="171">
        <v>100</v>
      </c>
    </row>
    <row r="28" spans="1:10" s="157" customFormat="1" ht="39" customHeight="1" x14ac:dyDescent="0.2">
      <c r="A28" s="46" t="s">
        <v>54</v>
      </c>
      <c r="B28" s="195">
        <v>888069.88</v>
      </c>
      <c r="C28" s="47">
        <v>942618.73</v>
      </c>
      <c r="D28" s="177">
        <v>106.14</v>
      </c>
      <c r="E28" s="47">
        <v>969656.51</v>
      </c>
      <c r="F28" s="177">
        <v>102.87</v>
      </c>
      <c r="G28" s="45">
        <v>969656.51</v>
      </c>
      <c r="H28" s="177">
        <v>100</v>
      </c>
      <c r="I28" s="47">
        <v>969656.51</v>
      </c>
      <c r="J28" s="178">
        <v>100</v>
      </c>
    </row>
    <row r="29" spans="1:10" s="159" customFormat="1" ht="27.75" customHeight="1" x14ac:dyDescent="0.2">
      <c r="A29" s="172" t="s">
        <v>61</v>
      </c>
      <c r="B29" s="194">
        <v>199.08</v>
      </c>
      <c r="C29" s="179">
        <v>663.64</v>
      </c>
      <c r="D29" s="174">
        <v>333.35</v>
      </c>
      <c r="E29" s="179">
        <v>663.61</v>
      </c>
      <c r="F29" s="174">
        <v>100</v>
      </c>
      <c r="G29" s="185">
        <v>663.61</v>
      </c>
      <c r="H29" s="174">
        <v>100</v>
      </c>
      <c r="I29" s="179">
        <v>663.61</v>
      </c>
      <c r="J29" s="176">
        <v>100</v>
      </c>
    </row>
    <row r="30" spans="1:10" s="159" customFormat="1" ht="27.75" customHeight="1" x14ac:dyDescent="0.2">
      <c r="A30" s="43" t="s">
        <v>53</v>
      </c>
      <c r="B30" s="193">
        <v>199.08</v>
      </c>
      <c r="C30" s="81">
        <v>663.64</v>
      </c>
      <c r="D30" s="169">
        <v>333.35</v>
      </c>
      <c r="E30" s="81">
        <v>663.61</v>
      </c>
      <c r="F30" s="169">
        <v>100</v>
      </c>
      <c r="G30" s="186">
        <v>663.61</v>
      </c>
      <c r="H30" s="169">
        <v>100</v>
      </c>
      <c r="I30" s="81">
        <v>663.61</v>
      </c>
      <c r="J30" s="171">
        <v>100</v>
      </c>
    </row>
    <row r="31" spans="1:10" s="157" customFormat="1" ht="47.25" customHeight="1" x14ac:dyDescent="0.2">
      <c r="A31" s="46" t="s">
        <v>60</v>
      </c>
      <c r="B31" s="195">
        <v>199.08</v>
      </c>
      <c r="C31" s="80">
        <v>663.64</v>
      </c>
      <c r="D31" s="177">
        <v>333.35</v>
      </c>
      <c r="E31" s="80">
        <v>663.61</v>
      </c>
      <c r="F31" s="177">
        <v>100</v>
      </c>
      <c r="G31" s="82">
        <v>663.61</v>
      </c>
      <c r="H31" s="177">
        <v>100</v>
      </c>
      <c r="I31" s="80">
        <v>663.61</v>
      </c>
      <c r="J31" s="178">
        <v>100</v>
      </c>
    </row>
    <row r="32" spans="1:10" s="159" customFormat="1" ht="45" customHeight="1" x14ac:dyDescent="0.2">
      <c r="A32" s="172" t="s">
        <v>85</v>
      </c>
      <c r="B32" s="194">
        <v>87.93</v>
      </c>
      <c r="C32" s="173">
        <v>1990.8</v>
      </c>
      <c r="D32" s="174">
        <v>2264.0700000000002</v>
      </c>
      <c r="E32" s="173">
        <v>1990.84</v>
      </c>
      <c r="F32" s="174">
        <v>100</v>
      </c>
      <c r="G32" s="175">
        <v>1990.84</v>
      </c>
      <c r="H32" s="174">
        <v>100</v>
      </c>
      <c r="I32" s="173">
        <v>1990.84</v>
      </c>
      <c r="J32" s="176">
        <v>100</v>
      </c>
    </row>
    <row r="33" spans="1:10" s="159" customFormat="1" ht="27.75" customHeight="1" x14ac:dyDescent="0.2">
      <c r="A33" s="43" t="s">
        <v>53</v>
      </c>
      <c r="B33" s="193">
        <v>87.93</v>
      </c>
      <c r="C33" s="44">
        <v>1990.8</v>
      </c>
      <c r="D33" s="169">
        <v>2264.0700000000002</v>
      </c>
      <c r="E33" s="44">
        <v>1990.84</v>
      </c>
      <c r="F33" s="169">
        <v>100</v>
      </c>
      <c r="G33" s="170">
        <v>1990.84</v>
      </c>
      <c r="H33" s="169">
        <v>100</v>
      </c>
      <c r="I33" s="44">
        <v>1990.84</v>
      </c>
      <c r="J33" s="171">
        <v>100</v>
      </c>
    </row>
    <row r="34" spans="1:10" s="157" customFormat="1" ht="43.5" customHeight="1" thickBot="1" x14ac:dyDescent="0.25">
      <c r="A34" s="53" t="s">
        <v>58</v>
      </c>
      <c r="B34" s="197">
        <v>87.93</v>
      </c>
      <c r="C34" s="187">
        <v>1990.8</v>
      </c>
      <c r="D34" s="188">
        <v>2264.0700000000002</v>
      </c>
      <c r="E34" s="187">
        <v>1990.84</v>
      </c>
      <c r="F34" s="188">
        <v>100</v>
      </c>
      <c r="G34" s="54">
        <v>1990.84</v>
      </c>
      <c r="H34" s="188">
        <v>100</v>
      </c>
      <c r="I34" s="187">
        <v>1990.84</v>
      </c>
      <c r="J34" s="189">
        <v>100</v>
      </c>
    </row>
  </sheetData>
  <mergeCells count="2">
    <mergeCell ref="A2:J2"/>
    <mergeCell ref="A1:J1"/>
  </mergeCells>
  <pageMargins left="0.11811023622047245" right="0.11811023622047245" top="0.55118110236220474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7</vt:i4>
      </vt:variant>
    </vt:vector>
  </HeadingPairs>
  <TitlesOfParts>
    <vt:vector size="13" baseType="lpstr">
      <vt:lpstr>SAŽETAK</vt:lpstr>
      <vt:lpstr>OŠ KRAL-Račun prihoda i rashoda</vt:lpstr>
      <vt:lpstr>OŠ KRAL-Rashodi prema funk.</vt:lpstr>
      <vt:lpstr>OŠ KRAL-Račun financiranja</vt:lpstr>
      <vt:lpstr>OŠ KRAL-Posebni dio</vt:lpstr>
      <vt:lpstr>OŠ KRAL-posebni dio prihodi</vt:lpstr>
      <vt:lpstr>'OŠ KRAL-Posebni dio'!Ispis_naslova</vt:lpstr>
      <vt:lpstr>'OŠ KRAL-Posebni dio'!Podrucje_ispisa</vt:lpstr>
      <vt:lpstr>'OŠ KRAL-posebni dio prihodi'!Podrucje_ispisa</vt:lpstr>
      <vt:lpstr>'OŠ KRAL-Račun financiranja'!Podrucje_ispisa</vt:lpstr>
      <vt:lpstr>'OŠ KRAL-Račun prihoda i rashoda'!Podrucje_ispisa</vt:lpstr>
      <vt:lpstr>'OŠ KRAL-Rashodi prema funk.'!Podrucje_ispisa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Ivanka</cp:lastModifiedBy>
  <cp:lastPrinted>2022-10-21T12:40:59Z</cp:lastPrinted>
  <dcterms:created xsi:type="dcterms:W3CDTF">2022-08-12T12:51:27Z</dcterms:created>
  <dcterms:modified xsi:type="dcterms:W3CDTF">2023-01-16T10:34:40Z</dcterms:modified>
</cp:coreProperties>
</file>